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'1'!$A$4:$D$3915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<sst xmlns="http://schemas.openxmlformats.org/spreadsheetml/2006/main" count="3918" uniqueCount="3419">
  <si>
    <t>附件</t>
  </si>
  <si>
    <t>东方市2026年公开招聘教师资格初审合格人员名单</t>
  </si>
  <si>
    <t>序号</t>
  </si>
  <si>
    <t>姓名</t>
  </si>
  <si>
    <t>身份证号码</t>
  </si>
  <si>
    <t>备注</t>
  </si>
  <si>
    <t>460028********0075</t>
  </si>
  <si>
    <t>460004********121X</t>
  </si>
  <si>
    <t>460007********6817</t>
  </si>
  <si>
    <t>210703********3025</t>
  </si>
  <si>
    <t>460030********0326</t>
  </si>
  <si>
    <t>460033********3249</t>
  </si>
  <si>
    <t>460007********0046</t>
  </si>
  <si>
    <t>232302********7021</t>
  </si>
  <si>
    <t>460033********4869</t>
  </si>
  <si>
    <t>460007********0416</t>
  </si>
  <si>
    <t>460003********042X</t>
  </si>
  <si>
    <t>460002********4620</t>
  </si>
  <si>
    <t>460007********337X</t>
  </si>
  <si>
    <t>460031********522X</t>
  </si>
  <si>
    <t>460034********0444</t>
  </si>
  <si>
    <t>460006********5640</t>
  </si>
  <si>
    <t>450881********1748</t>
  </si>
  <si>
    <t>460027********4145</t>
  </si>
  <si>
    <t>460007********5363</t>
  </si>
  <si>
    <t>460003********2427</t>
  </si>
  <si>
    <t>362330********2507</t>
  </si>
  <si>
    <t>460102********1225</t>
  </si>
  <si>
    <t>460003********4621</t>
  </si>
  <si>
    <t>460007********0044</t>
  </si>
  <si>
    <t>460006********5222</t>
  </si>
  <si>
    <t>460007********4365</t>
  </si>
  <si>
    <t>460007********5361</t>
  </si>
  <si>
    <t>469007********0822</t>
  </si>
  <si>
    <t>460007********0822</t>
  </si>
  <si>
    <t>450923********5384</t>
  </si>
  <si>
    <t>469007********5781</t>
  </si>
  <si>
    <t>412827********2448</t>
  </si>
  <si>
    <t>460003********2448</t>
  </si>
  <si>
    <t>460006********4424</t>
  </si>
  <si>
    <t>469026********0043</t>
  </si>
  <si>
    <t>230224********0628</t>
  </si>
  <si>
    <t>440982********4060</t>
  </si>
  <si>
    <t>460003********4829</t>
  </si>
  <si>
    <t>460034********552X</t>
  </si>
  <si>
    <t>469028********5022</t>
  </si>
  <si>
    <t>460003********5425</t>
  </si>
  <si>
    <t>460028********5622</t>
  </si>
  <si>
    <t>460003********7682</t>
  </si>
  <si>
    <t>460003********7224</t>
  </si>
  <si>
    <t>460036********0822</t>
  </si>
  <si>
    <t>460027********4723</t>
  </si>
  <si>
    <t>350825********3813</t>
  </si>
  <si>
    <t>362202********4222</t>
  </si>
  <si>
    <t>460003********0224</t>
  </si>
  <si>
    <t>460028********0025</t>
  </si>
  <si>
    <t>460104********094X</t>
  </si>
  <si>
    <t>460004********0843</t>
  </si>
  <si>
    <t>510521********056X</t>
  </si>
  <si>
    <t>431124********8204</t>
  </si>
  <si>
    <t>460003********5226</t>
  </si>
  <si>
    <t>460006********682X</t>
  </si>
  <si>
    <t>460026********3069</t>
  </si>
  <si>
    <t>460102********152X</t>
  </si>
  <si>
    <t>460007********0049</t>
  </si>
  <si>
    <t>460006********0664</t>
  </si>
  <si>
    <t>469007********4378</t>
  </si>
  <si>
    <t>460007********6168</t>
  </si>
  <si>
    <t>460108********2026</t>
  </si>
  <si>
    <t>469003********5643</t>
  </si>
  <si>
    <t>460007********002X</t>
  </si>
  <si>
    <t>341322********5645</t>
  </si>
  <si>
    <t>460007********7223</t>
  </si>
  <si>
    <t>650102********0727</t>
  </si>
  <si>
    <t>460028********2448</t>
  </si>
  <si>
    <t>460007********3611</t>
  </si>
  <si>
    <t>460002********2225</t>
  </si>
  <si>
    <t>460033********388X</t>
  </si>
  <si>
    <t>460027********4428</t>
  </si>
  <si>
    <t>460028********006X</t>
  </si>
  <si>
    <t>460003********282X</t>
  </si>
  <si>
    <t>460027********8227</t>
  </si>
  <si>
    <t>460026********3329</t>
  </si>
  <si>
    <t>460007********4961</t>
  </si>
  <si>
    <t>469006********0022</t>
  </si>
  <si>
    <t>469006********1483</t>
  </si>
  <si>
    <t>469007********4967</t>
  </si>
  <si>
    <t>460006********4423</t>
  </si>
  <si>
    <t>460033********3242</t>
  </si>
  <si>
    <t>460007********0418</t>
  </si>
  <si>
    <t>460005********0526</t>
  </si>
  <si>
    <t>460002********4913</t>
  </si>
  <si>
    <t>460028********2820</t>
  </si>
  <si>
    <t>469021********3326</t>
  </si>
  <si>
    <t>469023********4423</t>
  </si>
  <si>
    <t>469007********4961</t>
  </si>
  <si>
    <t>469007********802X</t>
  </si>
  <si>
    <t>330328********4822</t>
  </si>
  <si>
    <t>460003********4622</t>
  </si>
  <si>
    <t>460036********5522</t>
  </si>
  <si>
    <t>469007********0023</t>
  </si>
  <si>
    <t>469005********2124</t>
  </si>
  <si>
    <t>469003********6427</t>
  </si>
  <si>
    <t>452427********2340</t>
  </si>
  <si>
    <t>460031********6426</t>
  </si>
  <si>
    <t>460007********6286</t>
  </si>
  <si>
    <t>469007********7224</t>
  </si>
  <si>
    <t>460007********6186</t>
  </si>
  <si>
    <t>460200********1204</t>
  </si>
  <si>
    <t>460200********4707</t>
  </si>
  <si>
    <t>460027********564X</t>
  </si>
  <si>
    <t>460028********1222</t>
  </si>
  <si>
    <t>460300********0645</t>
  </si>
  <si>
    <t>469003********2448</t>
  </si>
  <si>
    <t>469021********2120</t>
  </si>
  <si>
    <t>460007********4387</t>
  </si>
  <si>
    <t>469024********6027</t>
  </si>
  <si>
    <t>610632********0029</t>
  </si>
  <si>
    <t>460007********7228</t>
  </si>
  <si>
    <t>469027********0025</t>
  </si>
  <si>
    <t>460031********5620</t>
  </si>
  <si>
    <t>460007********5801</t>
  </si>
  <si>
    <t>460007********0424</t>
  </si>
  <si>
    <t>460033********3232</t>
  </si>
  <si>
    <t>469007********4965</t>
  </si>
  <si>
    <t>469003********3722</t>
  </si>
  <si>
    <t>460200********4445</t>
  </si>
  <si>
    <t>130625********4325</t>
  </si>
  <si>
    <t>460031********5240</t>
  </si>
  <si>
    <t>469007********722X</t>
  </si>
  <si>
    <t>469007********724X</t>
  </si>
  <si>
    <t>469006********6821</t>
  </si>
  <si>
    <t>610728********3128</t>
  </si>
  <si>
    <t>460006********4629</t>
  </si>
  <si>
    <t>460034********0022</t>
  </si>
  <si>
    <t>460105********0321</t>
  </si>
  <si>
    <t>460007********5828</t>
  </si>
  <si>
    <t>460027********3712</t>
  </si>
  <si>
    <t>460003********3046</t>
  </si>
  <si>
    <t>460003********4820</t>
  </si>
  <si>
    <t>460104********1227</t>
  </si>
  <si>
    <t>360105********1620</t>
  </si>
  <si>
    <t>469007********4367</t>
  </si>
  <si>
    <t>340826********402X</t>
  </si>
  <si>
    <t>469023********3724</t>
  </si>
  <si>
    <t>460007********0427</t>
  </si>
  <si>
    <t>460025********0021</t>
  </si>
  <si>
    <t>460007********4124</t>
  </si>
  <si>
    <t>230102********2427</t>
  </si>
  <si>
    <t>450802********4328</t>
  </si>
  <si>
    <t>469006********4822</t>
  </si>
  <si>
    <t>460027********2328</t>
  </si>
  <si>
    <t>460033********4840</t>
  </si>
  <si>
    <t>441423********0726</t>
  </si>
  <si>
    <t>460033********4200</t>
  </si>
  <si>
    <t>460007********7227</t>
  </si>
  <si>
    <t>460025********2127</t>
  </si>
  <si>
    <t>469006********0223</t>
  </si>
  <si>
    <t>460030********3367</t>
  </si>
  <si>
    <t>460103********2722</t>
  </si>
  <si>
    <t>152921********0841</t>
  </si>
  <si>
    <t>460006********782X</t>
  </si>
  <si>
    <t>460102********2124</t>
  </si>
  <si>
    <t>469007********7628</t>
  </si>
  <si>
    <t>460034********6320</t>
  </si>
  <si>
    <t>460102********1827</t>
  </si>
  <si>
    <t>469007********5786</t>
  </si>
  <si>
    <t>469024********7223</t>
  </si>
  <si>
    <t>460006********1624</t>
  </si>
  <si>
    <t>460006********2718</t>
  </si>
  <si>
    <t>460033********3241</t>
  </si>
  <si>
    <t>142622********7526</t>
  </si>
  <si>
    <t>469024********7628</t>
  </si>
  <si>
    <t>469007********7249</t>
  </si>
  <si>
    <t>460031********0827</t>
  </si>
  <si>
    <t>460007********7220</t>
  </si>
  <si>
    <t>469007********0827</t>
  </si>
  <si>
    <t>460007********6162</t>
  </si>
  <si>
    <t>460003********5420</t>
  </si>
  <si>
    <t>460034********2126</t>
  </si>
  <si>
    <t>460034********0057</t>
  </si>
  <si>
    <t>460007********0426</t>
  </si>
  <si>
    <t>460028********6029</t>
  </si>
  <si>
    <t>460002********0520</t>
  </si>
  <si>
    <t>469005********102X</t>
  </si>
  <si>
    <t>650103********602X</t>
  </si>
  <si>
    <t>460106********3426</t>
  </si>
  <si>
    <t>469007********6206</t>
  </si>
  <si>
    <t>469026********5623</t>
  </si>
  <si>
    <t>460006********4067</t>
  </si>
  <si>
    <t>460003********142X</t>
  </si>
  <si>
    <t>460102********4229</t>
  </si>
  <si>
    <t>460002********2020</t>
  </si>
  <si>
    <t>469024********1222</t>
  </si>
  <si>
    <t>469024********0042</t>
  </si>
  <si>
    <t>460003********6022</t>
  </si>
  <si>
    <t>460003********2225</t>
  </si>
  <si>
    <t>460028********0045</t>
  </si>
  <si>
    <t>460200********030X</t>
  </si>
  <si>
    <t>469028********0925</t>
  </si>
  <si>
    <t>460007********0029</t>
  </si>
  <si>
    <t>469007********4987</t>
  </si>
  <si>
    <t>460003********2447</t>
  </si>
  <si>
    <t>460027********0643</t>
  </si>
  <si>
    <t>460105********0022</t>
  </si>
  <si>
    <t>460007********4669</t>
  </si>
  <si>
    <t>460025********452X</t>
  </si>
  <si>
    <t>460027********570X</t>
  </si>
  <si>
    <t>460002********2521</t>
  </si>
  <si>
    <t>460102********2128</t>
  </si>
  <si>
    <t>460002********1220</t>
  </si>
  <si>
    <t>460025********0929</t>
  </si>
  <si>
    <t>460005********4846</t>
  </si>
  <si>
    <t>510181********6424</t>
  </si>
  <si>
    <t>469003********2788</t>
  </si>
  <si>
    <t>460030********0020</t>
  </si>
  <si>
    <t>460007********4969</t>
  </si>
  <si>
    <t>150207********5024</t>
  </si>
  <si>
    <t>460007********496X</t>
  </si>
  <si>
    <t>460003********1448</t>
  </si>
  <si>
    <t>469003********564X</t>
  </si>
  <si>
    <t>460200********4247</t>
  </si>
  <si>
    <t>469027********3287</t>
  </si>
  <si>
    <t>469026********5224</t>
  </si>
  <si>
    <t>230121********0028</t>
  </si>
  <si>
    <t>469024********0025</t>
  </si>
  <si>
    <t>460027********8502</t>
  </si>
  <si>
    <t>460003********6020</t>
  </si>
  <si>
    <t>460200********3821</t>
  </si>
  <si>
    <t>231182********5534</t>
  </si>
  <si>
    <t>460002********1826</t>
  </si>
  <si>
    <t>460003********3027</t>
  </si>
  <si>
    <t>440102********3243</t>
  </si>
  <si>
    <t>460003********2645</t>
  </si>
  <si>
    <t>460200********4464</t>
  </si>
  <si>
    <t>460028********3624</t>
  </si>
  <si>
    <t>130424********1447</t>
  </si>
  <si>
    <t>460031********4425</t>
  </si>
  <si>
    <t>460027********412X</t>
  </si>
  <si>
    <t>460026********1823</t>
  </si>
  <si>
    <t>460007********7226</t>
  </si>
  <si>
    <t>460030********6623</t>
  </si>
  <si>
    <t>460002********4624</t>
  </si>
  <si>
    <t>460006********2328</t>
  </si>
  <si>
    <t>460102********1824</t>
  </si>
  <si>
    <t>460003********266X</t>
  </si>
  <si>
    <t>460003********3227</t>
  </si>
  <si>
    <t>460028********5221</t>
  </si>
  <si>
    <t>460032********6166</t>
  </si>
  <si>
    <t>460007********0041</t>
  </si>
  <si>
    <t>460006********2927</t>
  </si>
  <si>
    <t>469003********2441</t>
  </si>
  <si>
    <t>460005********1221</t>
  </si>
  <si>
    <t>431381********0023</t>
  </si>
  <si>
    <t>460025********0926</t>
  </si>
  <si>
    <t>460028********0029</t>
  </si>
  <si>
    <t>460027********3726</t>
  </si>
  <si>
    <t>460028********6840</t>
  </si>
  <si>
    <t>460007********0861</t>
  </si>
  <si>
    <t>460103********0926</t>
  </si>
  <si>
    <t>460004********6424</t>
  </si>
  <si>
    <t>430524********1765</t>
  </si>
  <si>
    <t>469005********1526</t>
  </si>
  <si>
    <t>460033********322X</t>
  </si>
  <si>
    <t>622426********2029</t>
  </si>
  <si>
    <t>460033********3229</t>
  </si>
  <si>
    <t>460003********7628</t>
  </si>
  <si>
    <t>460026********1240</t>
  </si>
  <si>
    <t>445281********2461</t>
  </si>
  <si>
    <t>460006********2023</t>
  </si>
  <si>
    <t>460003********0064</t>
  </si>
  <si>
    <t>460026********3049</t>
  </si>
  <si>
    <t>469023********372X</t>
  </si>
  <si>
    <t>469007********4981</t>
  </si>
  <si>
    <t>460003********7725</t>
  </si>
  <si>
    <t>460002********2826</t>
  </si>
  <si>
    <t>460007********466X</t>
  </si>
  <si>
    <t>513921********7418</t>
  </si>
  <si>
    <t>460105********152X</t>
  </si>
  <si>
    <t>460006********5224</t>
  </si>
  <si>
    <t>460003********0245</t>
  </si>
  <si>
    <t>460028********3225</t>
  </si>
  <si>
    <t>460007********0047</t>
  </si>
  <si>
    <t>460003********2627</t>
  </si>
  <si>
    <t>460007********4667</t>
  </si>
  <si>
    <t>460007********0025</t>
  </si>
  <si>
    <t>469003********932X</t>
  </si>
  <si>
    <t>469022********156X</t>
  </si>
  <si>
    <t>460003********2025</t>
  </si>
  <si>
    <t>469006********1485</t>
  </si>
  <si>
    <t>460033********6581</t>
  </si>
  <si>
    <t>460030********5443</t>
  </si>
  <si>
    <t>460025********4227</t>
  </si>
  <si>
    <t>460007********7262</t>
  </si>
  <si>
    <t>460006********2324</t>
  </si>
  <si>
    <t>460007********7662</t>
  </si>
  <si>
    <t>460026********0023</t>
  </si>
  <si>
    <t>469003********6725</t>
  </si>
  <si>
    <t>460026********2422</t>
  </si>
  <si>
    <t>421023********3802</t>
  </si>
  <si>
    <t>460003********4624</t>
  </si>
  <si>
    <t>460007********4964</t>
  </si>
  <si>
    <t>460034********0415</t>
  </si>
  <si>
    <t>460003********7703</t>
  </si>
  <si>
    <t>460004********4820</t>
  </si>
  <si>
    <t>460200********2726</t>
  </si>
  <si>
    <t>469007********7247</t>
  </si>
  <si>
    <t>460004********5248</t>
  </si>
  <si>
    <t>460200********444X</t>
  </si>
  <si>
    <t>460007********6247</t>
  </si>
  <si>
    <t>460003********2628</t>
  </si>
  <si>
    <t>460004********5225</t>
  </si>
  <si>
    <t>460003********4826</t>
  </si>
  <si>
    <t>460028********6829</t>
  </si>
  <si>
    <t>460003********5625</t>
  </si>
  <si>
    <t>469007********6163</t>
  </si>
  <si>
    <t>469023********0020</t>
  </si>
  <si>
    <t>460003********0034</t>
  </si>
  <si>
    <t>460103********0022</t>
  </si>
  <si>
    <t>460007********7666</t>
  </si>
  <si>
    <t>460027********2348</t>
  </si>
  <si>
    <t>612328********3222</t>
  </si>
  <si>
    <t>469002********2822</t>
  </si>
  <si>
    <t>469023********0022</t>
  </si>
  <si>
    <t>469003********5640</t>
  </si>
  <si>
    <t>469023********3729</t>
  </si>
  <si>
    <t>460035********3423</t>
  </si>
  <si>
    <t>460007********5810</t>
  </si>
  <si>
    <t>460300********0327</t>
  </si>
  <si>
    <t>460007********6165</t>
  </si>
  <si>
    <t>469007********8527</t>
  </si>
  <si>
    <t>469003********2721</t>
  </si>
  <si>
    <t>460105********4449</t>
  </si>
  <si>
    <t>460003********1825</t>
  </si>
  <si>
    <t>469002********1048</t>
  </si>
  <si>
    <t>460007********0016</t>
  </si>
  <si>
    <t>412727********0729</t>
  </si>
  <si>
    <t>460006********7826</t>
  </si>
  <si>
    <t>610722********2625</t>
  </si>
  <si>
    <t>469005********6223</t>
  </si>
  <si>
    <t>460002********4124</t>
  </si>
  <si>
    <t>460003********262X</t>
  </si>
  <si>
    <t>460003********2423</t>
  </si>
  <si>
    <t>469026********6828</t>
  </si>
  <si>
    <t>460103********0028</t>
  </si>
  <si>
    <t>460006********4645</t>
  </si>
  <si>
    <t>460104********0925</t>
  </si>
  <si>
    <t>460007********7623</t>
  </si>
  <si>
    <t>460005********2713</t>
  </si>
  <si>
    <t>460003********4626</t>
  </si>
  <si>
    <t>460030********3328</t>
  </si>
  <si>
    <t>460007********7225</t>
  </si>
  <si>
    <t>469024********1248</t>
  </si>
  <si>
    <t>460026********0026</t>
  </si>
  <si>
    <t>460026********4523</t>
  </si>
  <si>
    <t>460003********2425</t>
  </si>
  <si>
    <t>460006********8720</t>
  </si>
  <si>
    <t>460003********2410</t>
  </si>
  <si>
    <t>460028********0442</t>
  </si>
  <si>
    <t>460032********4364</t>
  </si>
  <si>
    <t>460027********5668</t>
  </si>
  <si>
    <t>460003********0029</t>
  </si>
  <si>
    <t>469025********1267</t>
  </si>
  <si>
    <t>469022********0328</t>
  </si>
  <si>
    <t>460031********2825</t>
  </si>
  <si>
    <t>460021********4421</t>
  </si>
  <si>
    <t>469002********3420</t>
  </si>
  <si>
    <t>460007********8026</t>
  </si>
  <si>
    <t>460033********4566</t>
  </si>
  <si>
    <t>460003********766X</t>
  </si>
  <si>
    <t>460200********344X</t>
  </si>
  <si>
    <t>460006********0645</t>
  </si>
  <si>
    <t>460007********7628</t>
  </si>
  <si>
    <t>460004********0023</t>
  </si>
  <si>
    <t>469021********3645</t>
  </si>
  <si>
    <t>460003********3245</t>
  </si>
  <si>
    <t>460103********1827</t>
  </si>
  <si>
    <t>460005********6620</t>
  </si>
  <si>
    <t>469024********3228</t>
  </si>
  <si>
    <t>460003********2426</t>
  </si>
  <si>
    <t>460007********5369</t>
  </si>
  <si>
    <t>460004********082X</t>
  </si>
  <si>
    <t>460002********6028</t>
  </si>
  <si>
    <t>469003********6724</t>
  </si>
  <si>
    <t>342601********1815</t>
  </si>
  <si>
    <t>460033********1487</t>
  </si>
  <si>
    <t>460028********3621</t>
  </si>
  <si>
    <t>460034********5025</t>
  </si>
  <si>
    <t>460007********3367</t>
  </si>
  <si>
    <t>460007********2067</t>
  </si>
  <si>
    <t>460104********0922</t>
  </si>
  <si>
    <t>460003********0019</t>
  </si>
  <si>
    <t>460027********7921</t>
  </si>
  <si>
    <t>460027********6624</t>
  </si>
  <si>
    <t>460200********140X</t>
  </si>
  <si>
    <t>460106********4125</t>
  </si>
  <si>
    <t>460003********0027</t>
  </si>
  <si>
    <t>460102********122X</t>
  </si>
  <si>
    <t>460007********0060</t>
  </si>
  <si>
    <t>460007********4664</t>
  </si>
  <si>
    <t>460003********2821</t>
  </si>
  <si>
    <t>460028********3221</t>
  </si>
  <si>
    <t>460004********002X</t>
  </si>
  <si>
    <t>460031********5625</t>
  </si>
  <si>
    <t>460200********0272</t>
  </si>
  <si>
    <t>130726********3322</t>
  </si>
  <si>
    <t>460104********0329</t>
  </si>
  <si>
    <t>460007********8762</t>
  </si>
  <si>
    <t>530423********0024</t>
  </si>
  <si>
    <t>460007********003X</t>
  </si>
  <si>
    <t>460033********3882</t>
  </si>
  <si>
    <t>469007********4124</t>
  </si>
  <si>
    <t>460026********3925</t>
  </si>
  <si>
    <t>362421********5326</t>
  </si>
  <si>
    <t>469024********0820</t>
  </si>
  <si>
    <t>460028********0021</t>
  </si>
  <si>
    <t>460103********0349</t>
  </si>
  <si>
    <t>460003********6420</t>
  </si>
  <si>
    <t>460031********6826</t>
  </si>
  <si>
    <t>460003********0421</t>
  </si>
  <si>
    <t>460200********4440</t>
  </si>
  <si>
    <t>420621********0646</t>
  </si>
  <si>
    <t>460034********2125</t>
  </si>
  <si>
    <t>460033********9802</t>
  </si>
  <si>
    <t>="司晓晓		"</t>
  </si>
  <si>
    <t>460200********0025</t>
  </si>
  <si>
    <t>469027********7187</t>
  </si>
  <si>
    <t>350824********1820</t>
  </si>
  <si>
    <t>469023********0028</t>
  </si>
  <si>
    <t>460003********3025</t>
  </si>
  <si>
    <t>460004********102X</t>
  </si>
  <si>
    <t>460300********0616</t>
  </si>
  <si>
    <t>460035********0925</t>
  </si>
  <si>
    <t>460200********6328</t>
  </si>
  <si>
    <t>371427********2847</t>
  </si>
  <si>
    <t>460002********3625</t>
  </si>
  <si>
    <t>460027********1326</t>
  </si>
  <si>
    <t>469028********2127</t>
  </si>
  <si>
    <t>533001********0920</t>
  </si>
  <si>
    <t>440923********4389</t>
  </si>
  <si>
    <t>412826********1780</t>
  </si>
  <si>
    <t>460003********0225</t>
  </si>
  <si>
    <t>469007********7621</t>
  </si>
  <si>
    <t>460031********6846</t>
  </si>
  <si>
    <t>460200********3829</t>
  </si>
  <si>
    <t>420881********4868</t>
  </si>
  <si>
    <t>460007********0088</t>
  </si>
  <si>
    <t>469003********6428</t>
  </si>
  <si>
    <t>469003********0921</t>
  </si>
  <si>
    <t>460025********2124</t>
  </si>
  <si>
    <t>469024********0424</t>
  </si>
  <si>
    <t>422801********3229</t>
  </si>
  <si>
    <t>460200********4469</t>
  </si>
  <si>
    <t>460004********2227</t>
  </si>
  <si>
    <t>460007********0429</t>
  </si>
  <si>
    <t>460033********1183</t>
  </si>
  <si>
    <t>460026********0946</t>
  </si>
  <si>
    <t>460007********7643</t>
  </si>
  <si>
    <t>460034********0442</t>
  </si>
  <si>
    <t>542627********0027</t>
  </si>
  <si>
    <t>469003********5320</t>
  </si>
  <si>
    <t>460026********2727</t>
  </si>
  <si>
    <t>460200********2300</t>
  </si>
  <si>
    <t>460002********002X</t>
  </si>
  <si>
    <t>232325********0083</t>
  </si>
  <si>
    <t>460033********4782</t>
  </si>
  <si>
    <t>460002********1229</t>
  </si>
  <si>
    <t>469003********6728</t>
  </si>
  <si>
    <t>460028********2420</t>
  </si>
  <si>
    <t>460031********0026</t>
  </si>
  <si>
    <t>460007********3625</t>
  </si>
  <si>
    <t>460003********4042</t>
  </si>
  <si>
    <t>460031********0022</t>
  </si>
  <si>
    <t>460033********3589</t>
  </si>
  <si>
    <t>460004********0026</t>
  </si>
  <si>
    <t>460003********0026</t>
  </si>
  <si>
    <t>460031********5216</t>
  </si>
  <si>
    <t>460028********0824</t>
  </si>
  <si>
    <t>460006********2329</t>
  </si>
  <si>
    <t>460006********0616</t>
  </si>
  <si>
    <t>460007********5768</t>
  </si>
  <si>
    <t>460007********5785</t>
  </si>
  <si>
    <t>460004********3622</t>
  </si>
  <si>
    <t>460007********721X</t>
  </si>
  <si>
    <t>460033********4546</t>
  </si>
  <si>
    <t>469007********4368</t>
  </si>
  <si>
    <t>469005********4324</t>
  </si>
  <si>
    <t>460003********7445</t>
  </si>
  <si>
    <t>460028********6817</t>
  </si>
  <si>
    <t>460002********4122</t>
  </si>
  <si>
    <t>460003********3221</t>
  </si>
  <si>
    <t>460032********7621</t>
  </si>
  <si>
    <t>460028********761X</t>
  </si>
  <si>
    <t>460003********2849</t>
  </si>
  <si>
    <t>460007********5763</t>
  </si>
  <si>
    <t>460007********5805</t>
  </si>
  <si>
    <t>469023********592X</t>
  </si>
  <si>
    <t>469024********2419</t>
  </si>
  <si>
    <t>469007********761X</t>
  </si>
  <si>
    <t>460003********3023</t>
  </si>
  <si>
    <t>460032********7648</t>
  </si>
  <si>
    <t>460002********3824</t>
  </si>
  <si>
    <t>430181********7062</t>
  </si>
  <si>
    <t>460003********5682</t>
  </si>
  <si>
    <t>460106********3445</t>
  </si>
  <si>
    <t>532123********4115</t>
  </si>
  <si>
    <t>469023********8250</t>
  </si>
  <si>
    <t>460004********1420</t>
  </si>
  <si>
    <t>320821********0115</t>
  </si>
  <si>
    <t>460007********4967</t>
  </si>
  <si>
    <t>460028********2826</t>
  </si>
  <si>
    <t>230208********0024</t>
  </si>
  <si>
    <t>440221********404X</t>
  </si>
  <si>
    <t>460033********028X</t>
  </si>
  <si>
    <t>469024********1240</t>
  </si>
  <si>
    <t>469023********2326</t>
  </si>
  <si>
    <t>469005********4520</t>
  </si>
  <si>
    <t>460028********6413</t>
  </si>
  <si>
    <t>469003********6425</t>
  </si>
  <si>
    <t>460003********3031</t>
  </si>
  <si>
    <t>469024********6024</t>
  </si>
  <si>
    <t>231024********7369</t>
  </si>
  <si>
    <t>460007********724X</t>
  </si>
  <si>
    <t>460007********7624</t>
  </si>
  <si>
    <t>469003********2427</t>
  </si>
  <si>
    <t>460003********3020</t>
  </si>
  <si>
    <t>460003********4222</t>
  </si>
  <si>
    <t>460031********5214</t>
  </si>
  <si>
    <t>460004********4227</t>
  </si>
  <si>
    <t>445122********0029</t>
  </si>
  <si>
    <t>460003********2860</t>
  </si>
  <si>
    <t>460033********3606</t>
  </si>
  <si>
    <t>430405********004X</t>
  </si>
  <si>
    <t>469024********7238</t>
  </si>
  <si>
    <t>460003********1868</t>
  </si>
  <si>
    <t>469024********7220</t>
  </si>
  <si>
    <t>230921********0411</t>
  </si>
  <si>
    <t>152525********0028</t>
  </si>
  <si>
    <t>460028********1622</t>
  </si>
  <si>
    <t>460028********4040</t>
  </si>
  <si>
    <t>460104********092X</t>
  </si>
  <si>
    <t>469027********4783</t>
  </si>
  <si>
    <t>469023********3721</t>
  </si>
  <si>
    <t>460102********182X</t>
  </si>
  <si>
    <t>469021********242X</t>
  </si>
  <si>
    <t>460027********0621</t>
  </si>
  <si>
    <t>460004********264X</t>
  </si>
  <si>
    <t>460007********5786</t>
  </si>
  <si>
    <t>460033********3219</t>
  </si>
  <si>
    <t>460007********6158</t>
  </si>
  <si>
    <t>412828********5684</t>
  </si>
  <si>
    <t>460007********7241</t>
  </si>
  <si>
    <t>460003********5641</t>
  </si>
  <si>
    <t>460028********2812</t>
  </si>
  <si>
    <t>460007********5764</t>
  </si>
  <si>
    <t>460028********6426</t>
  </si>
  <si>
    <t>460033********326X</t>
  </si>
  <si>
    <t>460200********402X</t>
  </si>
  <si>
    <t>469006********4828</t>
  </si>
  <si>
    <t>460033********3886</t>
  </si>
  <si>
    <t>460036********2926</t>
  </si>
  <si>
    <t>362330********6346</t>
  </si>
  <si>
    <t>460033********448X</t>
  </si>
  <si>
    <t>460003********1425</t>
  </si>
  <si>
    <t>469027********3229</t>
  </si>
  <si>
    <t>460006********0924</t>
  </si>
  <si>
    <t>469003********5327</t>
  </si>
  <si>
    <t>460027********4426</t>
  </si>
  <si>
    <t>460027********7920</t>
  </si>
  <si>
    <t>460106********3424</t>
  </si>
  <si>
    <t>469007********7627</t>
  </si>
  <si>
    <t>532627********151X</t>
  </si>
  <si>
    <t>460026********0921</t>
  </si>
  <si>
    <t>460200********052X</t>
  </si>
  <si>
    <t>420683********0030</t>
  </si>
  <si>
    <t>460025********1237</t>
  </si>
  <si>
    <t>469003********7048</t>
  </si>
  <si>
    <t>460033********3889</t>
  </si>
  <si>
    <t>469007********7287</t>
  </si>
  <si>
    <t>460026********002X</t>
  </si>
  <si>
    <t>460007********926X</t>
  </si>
  <si>
    <t>460003********6066</t>
  </si>
  <si>
    <t>460028********2810</t>
  </si>
  <si>
    <t>460006********4024</t>
  </si>
  <si>
    <t>460033********6280</t>
  </si>
  <si>
    <t>469007********7228</t>
  </si>
  <si>
    <t>460103********1512</t>
  </si>
  <si>
    <t>460033********387X</t>
  </si>
  <si>
    <t>431281********2823</t>
  </si>
  <si>
    <t>460007********0023</t>
  </si>
  <si>
    <t>460028********7628</t>
  </si>
  <si>
    <t>460028********3223</t>
  </si>
  <si>
    <t>460007********7222</t>
  </si>
  <si>
    <t>460028********242X</t>
  </si>
  <si>
    <t>460025********0629</t>
  </si>
  <si>
    <t>460006********0923</t>
  </si>
  <si>
    <t>460028********0026</t>
  </si>
  <si>
    <t>469026********0425</t>
  </si>
  <si>
    <t>460033********4884</t>
  </si>
  <si>
    <t>460002********5425</t>
  </si>
  <si>
    <t>469007********4960</t>
  </si>
  <si>
    <t>469007********4375</t>
  </si>
  <si>
    <t>460006********0416</t>
  </si>
  <si>
    <t>469007********4397</t>
  </si>
  <si>
    <t>460002********3621</t>
  </si>
  <si>
    <t>441423********1021</t>
  </si>
  <si>
    <t>460104********0926</t>
  </si>
  <si>
    <t>460028********0411</t>
  </si>
  <si>
    <t>460031********0025</t>
  </si>
  <si>
    <t>460007********5803</t>
  </si>
  <si>
    <t>469023********1321</t>
  </si>
  <si>
    <t>460003********0619</t>
  </si>
  <si>
    <t>460003********882X</t>
  </si>
  <si>
    <t>460028********081X</t>
  </si>
  <si>
    <t>469003********2746</t>
  </si>
  <si>
    <t>460026********1216</t>
  </si>
  <si>
    <t>460003********2219</t>
  </si>
  <si>
    <t>469007********0025</t>
  </si>
  <si>
    <t>460003********542X</t>
  </si>
  <si>
    <t>362204********4837</t>
  </si>
  <si>
    <t>469028********0923</t>
  </si>
  <si>
    <t>460004********1422</t>
  </si>
  <si>
    <t>469007********5785</t>
  </si>
  <si>
    <t>469024********0020</t>
  </si>
  <si>
    <t>469028********0723</t>
  </si>
  <si>
    <t>460022********302X</t>
  </si>
  <si>
    <t>460007********7211</t>
  </si>
  <si>
    <t>469005********4822</t>
  </si>
  <si>
    <t>460007********722X</t>
  </si>
  <si>
    <t>450481********1823</t>
  </si>
  <si>
    <t>460031********5221</t>
  </si>
  <si>
    <t>460027********6225</t>
  </si>
  <si>
    <t>460003********7640</t>
  </si>
  <si>
    <t>469003********6469</t>
  </si>
  <si>
    <t>460033********3221</t>
  </si>
  <si>
    <t>460005********2125</t>
  </si>
  <si>
    <t>469021********0022</t>
  </si>
  <si>
    <t>460028********4823</t>
  </si>
  <si>
    <t>460003********7625</t>
  </si>
  <si>
    <t>460102********3613</t>
  </si>
  <si>
    <t>469003********6426</t>
  </si>
  <si>
    <t>469025********3326</t>
  </si>
  <si>
    <t>469003********5627</t>
  </si>
  <si>
    <t>460200********3841</t>
  </si>
  <si>
    <t>460032********3626</t>
  </si>
  <si>
    <t>469023********1384</t>
  </si>
  <si>
    <t>460028********0835</t>
  </si>
  <si>
    <t>460033********3220</t>
  </si>
  <si>
    <t>460033********3223</t>
  </si>
  <si>
    <t>460033********3881</t>
  </si>
  <si>
    <t>460027********2945</t>
  </si>
  <si>
    <t>460034********5024</t>
  </si>
  <si>
    <t>460027********472X</t>
  </si>
  <si>
    <t>460031********5268</t>
  </si>
  <si>
    <t>460007********5368</t>
  </si>
  <si>
    <t>460007********7280</t>
  </si>
  <si>
    <t>460007********5762</t>
  </si>
  <si>
    <t>460106********4120</t>
  </si>
  <si>
    <t>469023********3718</t>
  </si>
  <si>
    <t>460002********492X</t>
  </si>
  <si>
    <t>460006********0049</t>
  </si>
  <si>
    <t>510503********4269</t>
  </si>
  <si>
    <t>460003********2647</t>
  </si>
  <si>
    <t>460028********7240</t>
  </si>
  <si>
    <t>460003********2810</t>
  </si>
  <si>
    <t>460005********3228</t>
  </si>
  <si>
    <t>469005********7423</t>
  </si>
  <si>
    <t>412823********7247</t>
  </si>
  <si>
    <t>460005********4325</t>
  </si>
  <si>
    <t>460004********1245</t>
  </si>
  <si>
    <t>469030********1515</t>
  </si>
  <si>
    <t>460104********122X</t>
  </si>
  <si>
    <t>460028********4026</t>
  </si>
  <si>
    <t>460032********7629</t>
  </si>
  <si>
    <t>460028********0813</t>
  </si>
  <si>
    <t>460028********6014</t>
  </si>
  <si>
    <t>460028********0817</t>
  </si>
  <si>
    <t>460007********0825</t>
  </si>
  <si>
    <t>469005********8121</t>
  </si>
  <si>
    <t>460031********0023</t>
  </si>
  <si>
    <t>460031********0020</t>
  </si>
  <si>
    <t>469007********7622</t>
  </si>
  <si>
    <t>460034********153X</t>
  </si>
  <si>
    <t>469024********1235</t>
  </si>
  <si>
    <t>620423********3323</t>
  </si>
  <si>
    <t>460002********1513</t>
  </si>
  <si>
    <t>460031********0825</t>
  </si>
  <si>
    <t>220822********0036</t>
  </si>
  <si>
    <t>460003********3229</t>
  </si>
  <si>
    <t>460105********4521</t>
  </si>
  <si>
    <t>469024********0044</t>
  </si>
  <si>
    <t>469027********5072</t>
  </si>
  <si>
    <t>460006********2722</t>
  </si>
  <si>
    <t>460006********4025</t>
  </si>
  <si>
    <t>430481********0048</t>
  </si>
  <si>
    <t>460003********3012</t>
  </si>
  <si>
    <t>460006********1636</t>
  </si>
  <si>
    <t>469003********462X</t>
  </si>
  <si>
    <t>460103********3627</t>
  </si>
  <si>
    <t>441202********6539</t>
  </si>
  <si>
    <t>469005********4827</t>
  </si>
  <si>
    <t>460007********9276</t>
  </si>
  <si>
    <t>460027********6228</t>
  </si>
  <si>
    <t>469024********5621</t>
  </si>
  <si>
    <t>460035********3413</t>
  </si>
  <si>
    <t>469007********7288</t>
  </si>
  <si>
    <t>230223********0023</t>
  </si>
  <si>
    <t>460004********5251</t>
  </si>
  <si>
    <t>460028********2410</t>
  </si>
  <si>
    <t>460005********0741</t>
  </si>
  <si>
    <t>469024********0419</t>
  </si>
  <si>
    <t>460026********3945</t>
  </si>
  <si>
    <t>460007********4389</t>
  </si>
  <si>
    <t>460005********0725</t>
  </si>
  <si>
    <t>469007********7620</t>
  </si>
  <si>
    <t>460007********4385</t>
  </si>
  <si>
    <t>469002********1025</t>
  </si>
  <si>
    <t>460006********1625</t>
  </si>
  <si>
    <t>460028********1227</t>
  </si>
  <si>
    <t>460028********5625</t>
  </si>
  <si>
    <t>469007********762X</t>
  </si>
  <si>
    <t>460005********5616</t>
  </si>
  <si>
    <t>469024********3221</t>
  </si>
  <si>
    <t>460027********7027</t>
  </si>
  <si>
    <t>469003********3525</t>
  </si>
  <si>
    <t>460006********4426</t>
  </si>
  <si>
    <t>460003********6629</t>
  </si>
  <si>
    <t>469007********8040</t>
  </si>
  <si>
    <t>460003********1820</t>
  </si>
  <si>
    <t>460104********0025</t>
  </si>
  <si>
    <t>460003********3422</t>
  </si>
  <si>
    <t>460027********1319</t>
  </si>
  <si>
    <t>469006********1627</t>
  </si>
  <si>
    <t>460004********4421</t>
  </si>
  <si>
    <t>460005********0735</t>
  </si>
  <si>
    <t>460031********5244</t>
  </si>
  <si>
    <t>469024********0832</t>
  </si>
  <si>
    <t>469007********7646</t>
  </si>
  <si>
    <t>469024********5228</t>
  </si>
  <si>
    <t>500224********8771</t>
  </si>
  <si>
    <t>460003********0841</t>
  </si>
  <si>
    <t>460200********3884</t>
  </si>
  <si>
    <t>460006********1320</t>
  </si>
  <si>
    <t>460300********0010</t>
  </si>
  <si>
    <t>460003********6827</t>
  </si>
  <si>
    <t>460200********5715</t>
  </si>
  <si>
    <t>460007********0034</t>
  </si>
  <si>
    <t>469003********3743</t>
  </si>
  <si>
    <t>460032********6204</t>
  </si>
  <si>
    <t>460028********0424</t>
  </si>
  <si>
    <t>460003********3013</t>
  </si>
  <si>
    <t>460003********642X</t>
  </si>
  <si>
    <t>430521********4267</t>
  </si>
  <si>
    <t>460028********0860</t>
  </si>
  <si>
    <t>460006********0419</t>
  </si>
  <si>
    <t>469026********561X</t>
  </si>
  <si>
    <t>460035********1723</t>
  </si>
  <si>
    <t>410901********0520</t>
  </si>
  <si>
    <t>460035********1325</t>
  </si>
  <si>
    <t>460035********3213</t>
  </si>
  <si>
    <t>460033********3224</t>
  </si>
  <si>
    <t>460003********3825</t>
  </si>
  <si>
    <t>469005********4311</t>
  </si>
  <si>
    <t>362426********0014</t>
  </si>
  <si>
    <t>460102********1020</t>
  </si>
  <si>
    <t>460004********582X</t>
  </si>
  <si>
    <t>460028********0016</t>
  </si>
  <si>
    <t>460027********0428</t>
  </si>
  <si>
    <t>460300********0021</t>
  </si>
  <si>
    <t>500229********7123</t>
  </si>
  <si>
    <t>460026********2723</t>
  </si>
  <si>
    <t>460007********0028</t>
  </si>
  <si>
    <t>460006********4029</t>
  </si>
  <si>
    <t>469003********5962</t>
  </si>
  <si>
    <t>460007********728X</t>
  </si>
  <si>
    <t>542129********0027</t>
  </si>
  <si>
    <t>460005********2728</t>
  </si>
  <si>
    <t>460028********562X</t>
  </si>
  <si>
    <t>460006********7526</t>
  </si>
  <si>
    <t>460006********2347</t>
  </si>
  <si>
    <t>460028********5626</t>
  </si>
  <si>
    <t>460002********0024</t>
  </si>
  <si>
    <t>460033********4705</t>
  </si>
  <si>
    <t>460034********4129</t>
  </si>
  <si>
    <t>460003********301X</t>
  </si>
  <si>
    <t>460003********3429</t>
  </si>
  <si>
    <t>460106********3423</t>
  </si>
  <si>
    <t>469007********7624</t>
  </si>
  <si>
    <t>469024********0429</t>
  </si>
  <si>
    <t>469006********4826</t>
  </si>
  <si>
    <t>460003********2620</t>
  </si>
  <si>
    <t>460003********7424</t>
  </si>
  <si>
    <t>460006********4420</t>
  </si>
  <si>
    <t>469027********3220</t>
  </si>
  <si>
    <t>230606********0861</t>
  </si>
  <si>
    <t>460028********6821</t>
  </si>
  <si>
    <t>460006********872X</t>
  </si>
  <si>
    <t>460006********1626</t>
  </si>
  <si>
    <t>469005********1523</t>
  </si>
  <si>
    <t>460004********1427</t>
  </si>
  <si>
    <t>460026********001X</t>
  </si>
  <si>
    <t>460002********2026</t>
  </si>
  <si>
    <t>460036********5225</t>
  </si>
  <si>
    <t>460006********0015</t>
  </si>
  <si>
    <t>469003********6419</t>
  </si>
  <si>
    <t>460028********1642</t>
  </si>
  <si>
    <t>460004********5240</t>
  </si>
  <si>
    <t>460200********3344</t>
  </si>
  <si>
    <t>469023********5923</t>
  </si>
  <si>
    <t>469026********5626</t>
  </si>
  <si>
    <t>460034********4724</t>
  </si>
  <si>
    <t>460004********5020</t>
  </si>
  <si>
    <t>460002********4119</t>
  </si>
  <si>
    <t>460006********8724</t>
  </si>
  <si>
    <t>460002********3821</t>
  </si>
  <si>
    <t>460033********3582</t>
  </si>
  <si>
    <t>460003********4643</t>
  </si>
  <si>
    <t>460033********3261</t>
  </si>
  <si>
    <t>460033********6575</t>
  </si>
  <si>
    <t>469021********092X</t>
  </si>
  <si>
    <t>460007********5388</t>
  </si>
  <si>
    <t>469003********9116</t>
  </si>
  <si>
    <t>469005********121X</t>
  </si>
  <si>
    <t>429005********3448</t>
  </si>
  <si>
    <t>460027********4744</t>
  </si>
  <si>
    <t>460006********3126</t>
  </si>
  <si>
    <t>460033********0014</t>
  </si>
  <si>
    <t>460007********0043</t>
  </si>
  <si>
    <t>460028********6824</t>
  </si>
  <si>
    <t>460028********5649</t>
  </si>
  <si>
    <t>469027********6886</t>
  </si>
  <si>
    <t>460006********8728</t>
  </si>
  <si>
    <t>460200********3340</t>
  </si>
  <si>
    <t>460002********3823</t>
  </si>
  <si>
    <t>460003********4617</t>
  </si>
  <si>
    <t>469024********7228</t>
  </si>
  <si>
    <t>460007********0428</t>
  </si>
  <si>
    <t>469002********1014</t>
  </si>
  <si>
    <t>460026********3926</t>
  </si>
  <si>
    <t>460006********4026</t>
  </si>
  <si>
    <t>460004********5241</t>
  </si>
  <si>
    <t>532626********0766</t>
  </si>
  <si>
    <t>460034********1215</t>
  </si>
  <si>
    <t>460007********0021</t>
  </si>
  <si>
    <t>460026********0027</t>
  </si>
  <si>
    <t>469024********1221</t>
  </si>
  <si>
    <t>230523********3222</t>
  </si>
  <si>
    <t>469023********342X</t>
  </si>
  <si>
    <t>460105********3327</t>
  </si>
  <si>
    <t>430581********0530</t>
  </si>
  <si>
    <t>460102********3022</t>
  </si>
  <si>
    <t>460106********4425</t>
  </si>
  <si>
    <t>460006********1627</t>
  </si>
  <si>
    <t>460002********2028</t>
  </si>
  <si>
    <t>340827********4767</t>
  </si>
  <si>
    <t>460005********5114</t>
  </si>
  <si>
    <t>460200********1683</t>
  </si>
  <si>
    <t>460033********3244</t>
  </si>
  <si>
    <t>469003********2428</t>
  </si>
  <si>
    <t>460027********7925</t>
  </si>
  <si>
    <t>469023********6241</t>
  </si>
  <si>
    <t>460006********1317</t>
  </si>
  <si>
    <t>460107********2621</t>
  </si>
  <si>
    <t>460027********5715</t>
  </si>
  <si>
    <t>469003********7925</t>
  </si>
  <si>
    <t>469021********2424</t>
  </si>
  <si>
    <t>460027********003X</t>
  </si>
  <si>
    <t>460007********5452</t>
  </si>
  <si>
    <t>469003********5616</t>
  </si>
  <si>
    <t>460003********2465</t>
  </si>
  <si>
    <t>469021********0025</t>
  </si>
  <si>
    <t>460102********0029</t>
  </si>
  <si>
    <t>460107********3823</t>
  </si>
  <si>
    <t>469024********242X</t>
  </si>
  <si>
    <t>230182********1262</t>
  </si>
  <si>
    <t>460003********0420</t>
  </si>
  <si>
    <t>469003********6121</t>
  </si>
  <si>
    <t>341204********1221</t>
  </si>
  <si>
    <t>460003********5620</t>
  </si>
  <si>
    <t>522228********1164</t>
  </si>
  <si>
    <t>460300********0321</t>
  </si>
  <si>
    <t>460006********4021</t>
  </si>
  <si>
    <t>410322********3816</t>
  </si>
  <si>
    <t>150981********6484</t>
  </si>
  <si>
    <t>460026********1822</t>
  </si>
  <si>
    <t>522222********3212</t>
  </si>
  <si>
    <t>371325********1226</t>
  </si>
  <si>
    <t>469026********0016</t>
  </si>
  <si>
    <t>532628********1525</t>
  </si>
  <si>
    <t>451030********2566</t>
  </si>
  <si>
    <t>430581********8286</t>
  </si>
  <si>
    <t>530323********1522</t>
  </si>
  <si>
    <t>360103********5423</t>
  </si>
  <si>
    <t>362428********0025</t>
  </si>
  <si>
    <t>230602********5923</t>
  </si>
  <si>
    <t>460005********4521</t>
  </si>
  <si>
    <t>460026********2128</t>
  </si>
  <si>
    <t>469003********7046</t>
  </si>
  <si>
    <t>469003********6730</t>
  </si>
  <si>
    <t>460006********4020</t>
  </si>
  <si>
    <t>460034********4433</t>
  </si>
  <si>
    <t>362202********3545</t>
  </si>
  <si>
    <t>460003********0226</t>
  </si>
  <si>
    <t>460030********6929</t>
  </si>
  <si>
    <t>511123********0010</t>
  </si>
  <si>
    <t>460031********0021</t>
  </si>
  <si>
    <t>500234********4704</t>
  </si>
  <si>
    <t>460003********2241</t>
  </si>
  <si>
    <t>460002********4116</t>
  </si>
  <si>
    <t>460036********4827</t>
  </si>
  <si>
    <t>460026********0049</t>
  </si>
  <si>
    <t>460031********6810</t>
  </si>
  <si>
    <t>460002********5817</t>
  </si>
  <si>
    <t>460034********0428</t>
  </si>
  <si>
    <t>141121********0079</t>
  </si>
  <si>
    <t>433127********2421</t>
  </si>
  <si>
    <t>460003********264X</t>
  </si>
  <si>
    <t>440982********1453</t>
  </si>
  <si>
    <t>460003********3928</t>
  </si>
  <si>
    <t>460003********7448</t>
  </si>
  <si>
    <t>460001********2225</t>
  </si>
  <si>
    <t>460003********022X</t>
  </si>
  <si>
    <t>460027********5920</t>
  </si>
  <si>
    <t>460007********4361</t>
  </si>
  <si>
    <t>460002********1525</t>
  </si>
  <si>
    <t>410103********0045</t>
  </si>
  <si>
    <t>469003********2228</t>
  </si>
  <si>
    <t>500234********8285</t>
  </si>
  <si>
    <t>340822********6230</t>
  </si>
  <si>
    <t>460027********5944</t>
  </si>
  <si>
    <t>460028********6845</t>
  </si>
  <si>
    <t>460007********6841</t>
  </si>
  <si>
    <t>460004********0424</t>
  </si>
  <si>
    <t>460003********0222</t>
  </si>
  <si>
    <t>460006********2741</t>
  </si>
  <si>
    <t>450921********2022</t>
  </si>
  <si>
    <t>460006********0229</t>
  </si>
  <si>
    <t>460003********3220</t>
  </si>
  <si>
    <t>460005********2525</t>
  </si>
  <si>
    <t>460006********7227</t>
  </si>
  <si>
    <t>460007********0827</t>
  </si>
  <si>
    <t>460003********5647</t>
  </si>
  <si>
    <t>460033********0883</t>
  </si>
  <si>
    <t>469026********0028</t>
  </si>
  <si>
    <t>460002********5821</t>
  </si>
  <si>
    <t>460200********552X</t>
  </si>
  <si>
    <t>432322********6626</t>
  </si>
  <si>
    <t>460005********6429</t>
  </si>
  <si>
    <t>460031********0028</t>
  </si>
  <si>
    <t>350802********3512</t>
  </si>
  <si>
    <t>211403********0029</t>
  </si>
  <si>
    <t>460003********326X</t>
  </si>
  <si>
    <t>460028********0022</t>
  </si>
  <si>
    <t>469025********0349</t>
  </si>
  <si>
    <t>511923********6824</t>
  </si>
  <si>
    <t>460002********0020</t>
  </si>
  <si>
    <t>460006********8123</t>
  </si>
  <si>
    <t>460006********8729</t>
  </si>
  <si>
    <t>130184********4525</t>
  </si>
  <si>
    <t>610623********0527</t>
  </si>
  <si>
    <t>460003********2224</t>
  </si>
  <si>
    <t>150105********7344</t>
  </si>
  <si>
    <t>430525********0014</t>
  </si>
  <si>
    <t>460032********0828</t>
  </si>
  <si>
    <t>130102********1825</t>
  </si>
  <si>
    <t>469007********496X</t>
  </si>
  <si>
    <t>460200********0020</t>
  </si>
  <si>
    <t>430203********5025</t>
  </si>
  <si>
    <t>469005********0339</t>
  </si>
  <si>
    <t>460031********3629</t>
  </si>
  <si>
    <t>460002********001X</t>
  </si>
  <si>
    <t>460025********0026</t>
  </si>
  <si>
    <t>460006********0014</t>
  </si>
  <si>
    <t>220203********0028</t>
  </si>
  <si>
    <t>469007********5762</t>
  </si>
  <si>
    <t>460033********1481</t>
  </si>
  <si>
    <t>460004********3410</t>
  </si>
  <si>
    <t>460033********1179</t>
  </si>
  <si>
    <t>460027********002X</t>
  </si>
  <si>
    <t>433101********0147</t>
  </si>
  <si>
    <t>500227********1123</t>
  </si>
  <si>
    <t>460102********2144</t>
  </si>
  <si>
    <t>469005********5648</t>
  </si>
  <si>
    <t>610422********0028</t>
  </si>
  <si>
    <t>430703********592X</t>
  </si>
  <si>
    <t>340603********0221</t>
  </si>
  <si>
    <t>430602********8920</t>
  </si>
  <si>
    <t>460003********2858</t>
  </si>
  <si>
    <t>460031********6420</t>
  </si>
  <si>
    <t>460003********7641</t>
  </si>
  <si>
    <t>460007********4998</t>
  </si>
  <si>
    <t>460030********3324</t>
  </si>
  <si>
    <t>460003********2840</t>
  </si>
  <si>
    <t>220202********3639</t>
  </si>
  <si>
    <t>460025********2428</t>
  </si>
  <si>
    <t>460003********7022</t>
  </si>
  <si>
    <t>469025********182X</t>
  </si>
  <si>
    <t>142201********9185</t>
  </si>
  <si>
    <t>460031********0824</t>
  </si>
  <si>
    <t>460003********1829</t>
  </si>
  <si>
    <t>142201********0749</t>
  </si>
  <si>
    <t>451323********1720</t>
  </si>
  <si>
    <t>152601********2110</t>
  </si>
  <si>
    <t>460003********4082</t>
  </si>
  <si>
    <t>460025********3923</t>
  </si>
  <si>
    <t>460031********3628</t>
  </si>
  <si>
    <t>460034********0025</t>
  </si>
  <si>
    <t>460031********1227</t>
  </si>
  <si>
    <t>460006********6529</t>
  </si>
  <si>
    <t>469023********5928</t>
  </si>
  <si>
    <t>341202********0926</t>
  </si>
  <si>
    <t>440883********3522</t>
  </si>
  <si>
    <t>431230********5121</t>
  </si>
  <si>
    <t>230703********1026</t>
  </si>
  <si>
    <t>460028********0081</t>
  </si>
  <si>
    <t>469007********6161</t>
  </si>
  <si>
    <t>460003********4027</t>
  </si>
  <si>
    <t>460026********3911</t>
  </si>
  <si>
    <t>460103********1527</t>
  </si>
  <si>
    <t>460006********0221</t>
  </si>
  <si>
    <t>220721********2045</t>
  </si>
  <si>
    <t>460003********0417</t>
  </si>
  <si>
    <t>340103********1048</t>
  </si>
  <si>
    <t>460005********0043</t>
  </si>
  <si>
    <t>460033********4928</t>
  </si>
  <si>
    <t>460006********4827</t>
  </si>
  <si>
    <t>460003********2826</t>
  </si>
  <si>
    <t>460034********4125</t>
  </si>
  <si>
    <t>469003********3521</t>
  </si>
  <si>
    <t>460003********408X</t>
  </si>
  <si>
    <t>469005********002X</t>
  </si>
  <si>
    <t>460003********241X</t>
  </si>
  <si>
    <t>460003********0621</t>
  </si>
  <si>
    <t>460028********0419</t>
  </si>
  <si>
    <t>432501********1046</t>
  </si>
  <si>
    <t>450804********4624</t>
  </si>
  <si>
    <t>460103********0026</t>
  </si>
  <si>
    <t>612425********4536</t>
  </si>
  <si>
    <t>460006********3150</t>
  </si>
  <si>
    <t>460025********422X</t>
  </si>
  <si>
    <t>622621********1729</t>
  </si>
  <si>
    <t>469006********0945</t>
  </si>
  <si>
    <t>469003********3721</t>
  </si>
  <si>
    <t>460003********5228</t>
  </si>
  <si>
    <t>360313********4022</t>
  </si>
  <si>
    <t>460005********0715</t>
  </si>
  <si>
    <t>411526********0747</t>
  </si>
  <si>
    <t>469026********5215</t>
  </si>
  <si>
    <t>469024********1226</t>
  </si>
  <si>
    <t>460003********0025</t>
  </si>
  <si>
    <t>320321********7059</t>
  </si>
  <si>
    <t>460003********3228</t>
  </si>
  <si>
    <t>460036********1525</t>
  </si>
  <si>
    <t>441225********0026</t>
  </si>
  <si>
    <t>460031********0029</t>
  </si>
  <si>
    <t>460028********6023</t>
  </si>
  <si>
    <t>460004********0027</t>
  </si>
  <si>
    <t>232700********2128</t>
  </si>
  <si>
    <t>460033********7489</t>
  </si>
  <si>
    <t>469027********6588</t>
  </si>
  <si>
    <t>440513********0623</t>
  </si>
  <si>
    <t>460003********4667</t>
  </si>
  <si>
    <t>610330********2222</t>
  </si>
  <si>
    <t>410482********1024</t>
  </si>
  <si>
    <t>430225********8514</t>
  </si>
  <si>
    <t>460033********4854</t>
  </si>
  <si>
    <t>440803********1528</t>
  </si>
  <si>
    <t>460108********5629</t>
  </si>
  <si>
    <t>640103********0623</t>
  </si>
  <si>
    <t>469025********331X</t>
  </si>
  <si>
    <t>460033********0889</t>
  </si>
  <si>
    <t>460003********2444</t>
  </si>
  <si>
    <t>460002********032X</t>
  </si>
  <si>
    <t>469003********351X</t>
  </si>
  <si>
    <t>469023********2320</t>
  </si>
  <si>
    <t>460006********0214</t>
  </si>
  <si>
    <t>652927********0023</t>
  </si>
  <si>
    <t>220502********0437</t>
  </si>
  <si>
    <t>222424********3119</t>
  </si>
  <si>
    <t>460003********6810</t>
  </si>
  <si>
    <t>460200********4433</t>
  </si>
  <si>
    <t>460102********2714</t>
  </si>
  <si>
    <t>411024********0014</t>
  </si>
  <si>
    <t>469023********1317</t>
  </si>
  <si>
    <t>460102********183X</t>
  </si>
  <si>
    <t>460027********7319</t>
  </si>
  <si>
    <t>469027********4771</t>
  </si>
  <si>
    <t>460003********2417</t>
  </si>
  <si>
    <t>469029********2534</t>
  </si>
  <si>
    <t>362402********1512</t>
  </si>
  <si>
    <t>460035********2132</t>
  </si>
  <si>
    <t>430502********1549</t>
  </si>
  <si>
    <t>460030********0317</t>
  </si>
  <si>
    <t>469023********2611</t>
  </si>
  <si>
    <t>460006********4419</t>
  </si>
  <si>
    <t>460007********0010</t>
  </si>
  <si>
    <t>469025********0310</t>
  </si>
  <si>
    <t>460006********0625</t>
  </si>
  <si>
    <t>460003********582X</t>
  </si>
  <si>
    <t>430104********065X</t>
  </si>
  <si>
    <t>460003********7716</t>
  </si>
  <si>
    <t>460200********2722</t>
  </si>
  <si>
    <t>460200********3826</t>
  </si>
  <si>
    <t>460033********4559</t>
  </si>
  <si>
    <t>460003********2833</t>
  </si>
  <si>
    <t>360722********6016</t>
  </si>
  <si>
    <t>370503********0017</t>
  </si>
  <si>
    <t>441622********0010</t>
  </si>
  <si>
    <t>460034********091X</t>
  </si>
  <si>
    <t>460006********6819</t>
  </si>
  <si>
    <t>469003********3728</t>
  </si>
  <si>
    <t>460035********021X</t>
  </si>
  <si>
    <t>460003********5440</t>
  </si>
  <si>
    <t>460028********0013</t>
  </si>
  <si>
    <t>460028********6058</t>
  </si>
  <si>
    <t>360732********0018</t>
  </si>
  <si>
    <t>460031********5612</t>
  </si>
  <si>
    <t>460006********4010</t>
  </si>
  <si>
    <t>460002********1214</t>
  </si>
  <si>
    <t>460033********3218</t>
  </si>
  <si>
    <t>230231********5239</t>
  </si>
  <si>
    <t>460002********2016</t>
  </si>
  <si>
    <t>460003********5812</t>
  </si>
  <si>
    <t>460004********0413</t>
  </si>
  <si>
    <t>152128********0910</t>
  </si>
  <si>
    <t>460103********331X</t>
  </si>
  <si>
    <t>460025********4526</t>
  </si>
  <si>
    <t>460022********2118</t>
  </si>
  <si>
    <t>460027********1015</t>
  </si>
  <si>
    <t>460026********151X</t>
  </si>
  <si>
    <t>460003********2216</t>
  </si>
  <si>
    <t>460003********7211</t>
  </si>
  <si>
    <t>370283********0414</t>
  </si>
  <si>
    <t>460031********0418</t>
  </si>
  <si>
    <t>460003********4816</t>
  </si>
  <si>
    <t>460200********3820</t>
  </si>
  <si>
    <t>460003********2416</t>
  </si>
  <si>
    <t>460027********1713</t>
  </si>
  <si>
    <t>460003********4413</t>
  </si>
  <si>
    <t>460006********2351</t>
  </si>
  <si>
    <t>460007********7215</t>
  </si>
  <si>
    <t>460200********3136</t>
  </si>
  <si>
    <t>360725********0026</t>
  </si>
  <si>
    <t>430702********3546</t>
  </si>
  <si>
    <t>460002********3254</t>
  </si>
  <si>
    <t>460003********6072</t>
  </si>
  <si>
    <t>460200********3839</t>
  </si>
  <si>
    <t>469028********041X</t>
  </si>
  <si>
    <t>460031********0037</t>
  </si>
  <si>
    <t>460003********2418</t>
  </si>
  <si>
    <t>612428********0625</t>
  </si>
  <si>
    <t>460035********2528</t>
  </si>
  <si>
    <t>460003********6611</t>
  </si>
  <si>
    <t>370103********4541</t>
  </si>
  <si>
    <t>410225********3770</t>
  </si>
  <si>
    <t>469026********321X</t>
  </si>
  <si>
    <t>469028********2110</t>
  </si>
  <si>
    <t>460036********0413</t>
  </si>
  <si>
    <t>469028********3314</t>
  </si>
  <si>
    <t>460035********0010</t>
  </si>
  <si>
    <t>460200********4435</t>
  </si>
  <si>
    <t>360481********3419</t>
  </si>
  <si>
    <t>532130********0013</t>
  </si>
  <si>
    <t>469029********0428</t>
  </si>
  <si>
    <t>360733********8316</t>
  </si>
  <si>
    <t>460007********7219</t>
  </si>
  <si>
    <t>460033********3879</t>
  </si>
  <si>
    <t>460033********3578</t>
  </si>
  <si>
    <t>460102********6026</t>
  </si>
  <si>
    <t>460007********7258</t>
  </si>
  <si>
    <t>460030********3313</t>
  </si>
  <si>
    <t>469026********5212</t>
  </si>
  <si>
    <t>460200********4010</t>
  </si>
  <si>
    <t>360121********6134</t>
  </si>
  <si>
    <t>460031********041X</t>
  </si>
  <si>
    <t>460026********5111</t>
  </si>
  <si>
    <t>460300********0613</t>
  </si>
  <si>
    <t>460103********1817</t>
  </si>
  <si>
    <t>430124********0822</t>
  </si>
  <si>
    <t>469023********0624</t>
  </si>
  <si>
    <t>460103********0315</t>
  </si>
  <si>
    <t>460003********2812</t>
  </si>
  <si>
    <t>460027********293X</t>
  </si>
  <si>
    <t>469026********0010</t>
  </si>
  <si>
    <t>460003********661X</t>
  </si>
  <si>
    <t>469027********3252</t>
  </si>
  <si>
    <t>469024********5233</t>
  </si>
  <si>
    <t>469028********0015</t>
  </si>
  <si>
    <t>460007********0038</t>
  </si>
  <si>
    <t>450521********6910</t>
  </si>
  <si>
    <t>362522********0019</t>
  </si>
  <si>
    <t>460006********0413</t>
  </si>
  <si>
    <t>522125********0713</t>
  </si>
  <si>
    <t>460007********4965</t>
  </si>
  <si>
    <t>460034********0719</t>
  </si>
  <si>
    <t>410923********4251</t>
  </si>
  <si>
    <t>469027********3337</t>
  </si>
  <si>
    <t>469003********2443</t>
  </si>
  <si>
    <t>460027********7912</t>
  </si>
  <si>
    <t>441202********0011</t>
  </si>
  <si>
    <t>460103********2112</t>
  </si>
  <si>
    <t>460026********0052</t>
  </si>
  <si>
    <t>460036********3827</t>
  </si>
  <si>
    <t>131121********024X</t>
  </si>
  <si>
    <t>469022********0313</t>
  </si>
  <si>
    <t>460026********0932</t>
  </si>
  <si>
    <t>522527********0520</t>
  </si>
  <si>
    <t>510321********8444</t>
  </si>
  <si>
    <t>460003********4636</t>
  </si>
  <si>
    <t>460105********0024</t>
  </si>
  <si>
    <t>469026********0034</t>
  </si>
  <si>
    <t>469023********0047</t>
  </si>
  <si>
    <t>469007********7272</t>
  </si>
  <si>
    <t>460003********4015</t>
  </si>
  <si>
    <t>460103********0019</t>
  </si>
  <si>
    <t>460006********3412</t>
  </si>
  <si>
    <t>469027********3214</t>
  </si>
  <si>
    <t>510525********6904</t>
  </si>
  <si>
    <t>460031********6816</t>
  </si>
  <si>
    <t>460034********6113</t>
  </si>
  <si>
    <t>460003********6613</t>
  </si>
  <si>
    <t>460033********7775</t>
  </si>
  <si>
    <t>469003********1910</t>
  </si>
  <si>
    <t>469006********4810</t>
  </si>
  <si>
    <t>130705********0056</t>
  </si>
  <si>
    <t>460200********3852</t>
  </si>
  <si>
    <t>460002********0017</t>
  </si>
  <si>
    <t>372930********6713</t>
  </si>
  <si>
    <t>460027********8255</t>
  </si>
  <si>
    <t>460003********4679</t>
  </si>
  <si>
    <t>460027********7616</t>
  </si>
  <si>
    <t>310118********0010</t>
  </si>
  <si>
    <t>460007********7216</t>
  </si>
  <si>
    <t>460003********4029</t>
  </si>
  <si>
    <t>360421********5023</t>
  </si>
  <si>
    <t>460027********4415</t>
  </si>
  <si>
    <t>430822********632X</t>
  </si>
  <si>
    <t>411523********3117</t>
  </si>
  <si>
    <t>460005********4322</t>
  </si>
  <si>
    <t>460031********3617</t>
  </si>
  <si>
    <t>460027********0014</t>
  </si>
  <si>
    <t>460027********3740</t>
  </si>
  <si>
    <t>460004********0235</t>
  </si>
  <si>
    <t>522123********6514</t>
  </si>
  <si>
    <t>460034********5015</t>
  </si>
  <si>
    <t>460031********6415</t>
  </si>
  <si>
    <t>460031********5211</t>
  </si>
  <si>
    <t>460027********7918</t>
  </si>
  <si>
    <t>460006********2354</t>
  </si>
  <si>
    <t>460005********1737</t>
  </si>
  <si>
    <t>460003********3015</t>
  </si>
  <si>
    <t>460030********2110</t>
  </si>
  <si>
    <t>513023********8033</t>
  </si>
  <si>
    <t>430181********0348</t>
  </si>
  <si>
    <t>469025********1217</t>
  </si>
  <si>
    <t>469028********4413</t>
  </si>
  <si>
    <t>460005********481X</t>
  </si>
  <si>
    <t>421023********4119</t>
  </si>
  <si>
    <t>460026********1214</t>
  </si>
  <si>
    <t>460002********1817</t>
  </si>
  <si>
    <t>460031********0815</t>
  </si>
  <si>
    <t>460033********3292</t>
  </si>
  <si>
    <t>460003********2419</t>
  </si>
  <si>
    <t>460035********0417</t>
  </si>
  <si>
    <t>469006********4649</t>
  </si>
  <si>
    <t>460027********8514</t>
  </si>
  <si>
    <t>460004********6011</t>
  </si>
  <si>
    <t>460031********3212</t>
  </si>
  <si>
    <t>460028********5229</t>
  </si>
  <si>
    <t>460007********6151</t>
  </si>
  <si>
    <t>460200********4692</t>
  </si>
  <si>
    <t>460003********2656</t>
  </si>
  <si>
    <t>460035********2112</t>
  </si>
  <si>
    <t>460006********2315</t>
  </si>
  <si>
    <t>460028********5617</t>
  </si>
  <si>
    <t>511923********1839</t>
  </si>
  <si>
    <t>522121********3813</t>
  </si>
  <si>
    <t>460035********0011</t>
  </si>
  <si>
    <t>460030********4815</t>
  </si>
  <si>
    <t>460028********0897</t>
  </si>
  <si>
    <t>460200********4242</t>
  </si>
  <si>
    <t>460031********5618</t>
  </si>
  <si>
    <t>460026********2417</t>
  </si>
  <si>
    <t>231024********1012</t>
  </si>
  <si>
    <t>460007********0012</t>
  </si>
  <si>
    <t>460034********5833</t>
  </si>
  <si>
    <t>469023********2917</t>
  </si>
  <si>
    <t>460030********3316</t>
  </si>
  <si>
    <t>469028********5015</t>
  </si>
  <si>
    <t>460006********3117</t>
  </si>
  <si>
    <t>460030********001X</t>
  </si>
  <si>
    <t>460002********081X</t>
  </si>
  <si>
    <t>460200********1397</t>
  </si>
  <si>
    <t>460030********0328</t>
  </si>
  <si>
    <t>460006********2717</t>
  </si>
  <si>
    <t>513401********224X</t>
  </si>
  <si>
    <t>460033********6572</t>
  </si>
  <si>
    <t>469002********1519</t>
  </si>
  <si>
    <t>460004********527X</t>
  </si>
  <si>
    <t>460003********3010</t>
  </si>
  <si>
    <t>460030********0310</t>
  </si>
  <si>
    <t>469005********4314</t>
  </si>
  <si>
    <t>460027********6216</t>
  </si>
  <si>
    <t>460027********6614</t>
  </si>
  <si>
    <t>469007********499X</t>
  </si>
  <si>
    <t>460003********2838</t>
  </si>
  <si>
    <t>370683********3221</t>
  </si>
  <si>
    <t>460300********0317</t>
  </si>
  <si>
    <t>460002********4115</t>
  </si>
  <si>
    <t>460003********2611</t>
  </si>
  <si>
    <t>460005********392X</t>
  </si>
  <si>
    <t>460027********7629</t>
  </si>
  <si>
    <t>460003********4214</t>
  </si>
  <si>
    <t>620102********1115</t>
  </si>
  <si>
    <t>460002********4618</t>
  </si>
  <si>
    <t>460035********1324</t>
  </si>
  <si>
    <t>360981********8142</t>
  </si>
  <si>
    <t>420502********8628</t>
  </si>
  <si>
    <t>460035********1912</t>
  </si>
  <si>
    <t>460001********0012</t>
  </si>
  <si>
    <t>362430********3743</t>
  </si>
  <si>
    <t>460300********0019</t>
  </si>
  <si>
    <t>460028********2417</t>
  </si>
  <si>
    <t>460006********8716</t>
  </si>
  <si>
    <t>460104********1511</t>
  </si>
  <si>
    <t>469028********3011</t>
  </si>
  <si>
    <t>460006********5618</t>
  </si>
  <si>
    <t>460030********7211</t>
  </si>
  <si>
    <t>460034********0919</t>
  </si>
  <si>
    <t>460006********7218</t>
  </si>
  <si>
    <t>460103********3623</t>
  </si>
  <si>
    <t>460003********7616</t>
  </si>
  <si>
    <t>211324********6111</t>
  </si>
  <si>
    <t>460027********0010</t>
  </si>
  <si>
    <t>460005********2337</t>
  </si>
  <si>
    <t>522427********3893</t>
  </si>
  <si>
    <t>640381********0010</t>
  </si>
  <si>
    <t>460026********3919</t>
  </si>
  <si>
    <t>460200********0975</t>
  </si>
  <si>
    <t>469005********7814</t>
  </si>
  <si>
    <t>430224********7214</t>
  </si>
  <si>
    <t>460003********4410</t>
  </si>
  <si>
    <t>460030********0315</t>
  </si>
  <si>
    <t>460030********3911</t>
  </si>
  <si>
    <t>440881********1025</t>
  </si>
  <si>
    <t>430225********3516</t>
  </si>
  <si>
    <t>460034********2128</t>
  </si>
  <si>
    <t>460001********071X</t>
  </si>
  <si>
    <t>460108********2315</t>
  </si>
  <si>
    <t>430921********7721</t>
  </si>
  <si>
    <t>460033********1774</t>
  </si>
  <si>
    <t>460006********010X</t>
  </si>
  <si>
    <t>430481********0077</t>
  </si>
  <si>
    <t>460003********4454</t>
  </si>
  <si>
    <t>460006********8710</t>
  </si>
  <si>
    <t>460007********0893</t>
  </si>
  <si>
    <t>460034********5012</t>
  </si>
  <si>
    <t>469023********1314</t>
  </si>
  <si>
    <t>469007********7614</t>
  </si>
  <si>
    <t>432503********0369</t>
  </si>
  <si>
    <t>460003********721X</t>
  </si>
  <si>
    <t>430902********9011</t>
  </si>
  <si>
    <t>430121********631X</t>
  </si>
  <si>
    <t>422823********2064</t>
  </si>
  <si>
    <t>440883********2915</t>
  </si>
  <si>
    <t>130582********3614</t>
  </si>
  <si>
    <t>420526********0045</t>
  </si>
  <si>
    <t>440823********0351</t>
  </si>
  <si>
    <t>500230********298X</t>
  </si>
  <si>
    <t>142701********0020</t>
  </si>
  <si>
    <t>420114********002X</t>
  </si>
  <si>
    <t>130283********1527</t>
  </si>
  <si>
    <t>231026********2321</t>
  </si>
  <si>
    <t>460003********2455</t>
  </si>
  <si>
    <t>452123********4921</t>
  </si>
  <si>
    <t>460003********4023</t>
  </si>
  <si>
    <t>622301********3525</t>
  </si>
  <si>
    <t>140624********0515</t>
  </si>
  <si>
    <t>460003********3219</t>
  </si>
  <si>
    <t>140524********0015</t>
  </si>
  <si>
    <t>460003********6218</t>
  </si>
  <si>
    <t>460027********7320</t>
  </si>
  <si>
    <t>460027********2347</t>
  </si>
  <si>
    <t>642223********0625</t>
  </si>
  <si>
    <t>370882********3231</t>
  </si>
  <si>
    <t>469003********5323</t>
  </si>
  <si>
    <t>460027********5722</t>
  </si>
  <si>
    <t>511525********274X</t>
  </si>
  <si>
    <t>469024********0814</t>
  </si>
  <si>
    <t>441424********4812</t>
  </si>
  <si>
    <t>410481********9016</t>
  </si>
  <si>
    <t>469023********5628</t>
  </si>
  <si>
    <t>152627********374X</t>
  </si>
  <si>
    <t>469003********5642</t>
  </si>
  <si>
    <t>612401********1208</t>
  </si>
  <si>
    <t>460006********0022</t>
  </si>
  <si>
    <t>411421********0026</t>
  </si>
  <si>
    <t>469003********7328</t>
  </si>
  <si>
    <t>141102********0025</t>
  </si>
  <si>
    <t>440882********5036</t>
  </si>
  <si>
    <t>460004********3437</t>
  </si>
  <si>
    <t>460031********562X</t>
  </si>
  <si>
    <t>460006********4828</t>
  </si>
  <si>
    <t>440825********302X</t>
  </si>
  <si>
    <t>231081********0021</t>
  </si>
  <si>
    <t>460006********0917</t>
  </si>
  <si>
    <t>620982********4026</t>
  </si>
  <si>
    <t>361129********4428</t>
  </si>
  <si>
    <t>460003********3318</t>
  </si>
  <si>
    <t>469007********582X</t>
  </si>
  <si>
    <t>360521********8072</t>
  </si>
  <si>
    <t>460031********001X</t>
  </si>
  <si>
    <t>440823********083X</t>
  </si>
  <si>
    <t>440825********3027</t>
  </si>
  <si>
    <t>411329********0024</t>
  </si>
  <si>
    <t>460028********0020</t>
  </si>
  <si>
    <t>532122********2425</t>
  </si>
  <si>
    <t>460030********152X</t>
  </si>
  <si>
    <t>450405********1548</t>
  </si>
  <si>
    <t>469022********5123</t>
  </si>
  <si>
    <t>130423********2123</t>
  </si>
  <si>
    <t>469007********6187</t>
  </si>
  <si>
    <t>320704********101X</t>
  </si>
  <si>
    <t>469003********7014</t>
  </si>
  <si>
    <t>142630********3010</t>
  </si>
  <si>
    <t>460027********1729</t>
  </si>
  <si>
    <t>450321********2020</t>
  </si>
  <si>
    <t>460027********1726</t>
  </si>
  <si>
    <t>460028********0418</t>
  </si>
  <si>
    <t>520423********6832</t>
  </si>
  <si>
    <t>433125********0034</t>
  </si>
  <si>
    <t>460005********3718</t>
  </si>
  <si>
    <t>460025********0023</t>
  </si>
  <si>
    <t>460003********4630</t>
  </si>
  <si>
    <t>460003********4229</t>
  </si>
  <si>
    <t>370103********8029</t>
  </si>
  <si>
    <t>460003********4211</t>
  </si>
  <si>
    <t>460003********2429</t>
  </si>
  <si>
    <t>411521********004X</t>
  </si>
  <si>
    <t>460034********4128</t>
  </si>
  <si>
    <t>469027********4485</t>
  </si>
  <si>
    <t>460108********5826</t>
  </si>
  <si>
    <t>232302********0024</t>
  </si>
  <si>
    <t>231182********2346</t>
  </si>
  <si>
    <t>460026********1227</t>
  </si>
  <si>
    <t>450102********2023</t>
  </si>
  <si>
    <t>239005********2521</t>
  </si>
  <si>
    <t>460200********3813</t>
  </si>
  <si>
    <t>460002********4125</t>
  </si>
  <si>
    <t>460003********3247</t>
  </si>
  <si>
    <t>460006********2727</t>
  </si>
  <si>
    <t>522428********2011</t>
  </si>
  <si>
    <t>469021********0041</t>
  </si>
  <si>
    <t>460003********3815</t>
  </si>
  <si>
    <t>510402********0921</t>
  </si>
  <si>
    <t>469003********192X</t>
  </si>
  <si>
    <t>460006********8416</t>
  </si>
  <si>
    <t>460006********5921</t>
  </si>
  <si>
    <t>460003********0013</t>
  </si>
  <si>
    <t>320882********3837</t>
  </si>
  <si>
    <t>220181********3131</t>
  </si>
  <si>
    <t>460033********3213</t>
  </si>
  <si>
    <t>460003********289X</t>
  </si>
  <si>
    <t>460003********0214</t>
  </si>
  <si>
    <t>460300********0015</t>
  </si>
  <si>
    <t>130821********2284</t>
  </si>
  <si>
    <t>430923********322X</t>
  </si>
  <si>
    <t>460026********3625</t>
  </si>
  <si>
    <t>460006********7529</t>
  </si>
  <si>
    <t>460006********4643</t>
  </si>
  <si>
    <t>460003********5825</t>
  </si>
  <si>
    <t>460005********1711</t>
  </si>
  <si>
    <t>469003********3205</t>
  </si>
  <si>
    <t>422823********0229</t>
  </si>
  <si>
    <t>460002********0019</t>
  </si>
  <si>
    <t>131102********0844</t>
  </si>
  <si>
    <t>412826********6023</t>
  </si>
  <si>
    <t>460003********0424</t>
  </si>
  <si>
    <t>150202********4215</t>
  </si>
  <si>
    <t>410103********0205</t>
  </si>
  <si>
    <t>460006********0228</t>
  </si>
  <si>
    <t>130533********421X</t>
  </si>
  <si>
    <t>460033********4833</t>
  </si>
  <si>
    <t>460006********2326</t>
  </si>
  <si>
    <t>142601********282X</t>
  </si>
  <si>
    <t>441202********2313</t>
  </si>
  <si>
    <t>522426********5046</t>
  </si>
  <si>
    <t>460003********2631</t>
  </si>
  <si>
    <t>460033********4797</t>
  </si>
  <si>
    <t>460034********2425</t>
  </si>
  <si>
    <t>450881********4128</t>
  </si>
  <si>
    <t>362330********2087</t>
  </si>
  <si>
    <t>420821********3027</t>
  </si>
  <si>
    <t>460026********2126</t>
  </si>
  <si>
    <t>230281********0218</t>
  </si>
  <si>
    <t>460005********514X</t>
  </si>
  <si>
    <t>431028********0023</t>
  </si>
  <si>
    <t>460002********6228</t>
  </si>
  <si>
    <t>460005********2721</t>
  </si>
  <si>
    <t>469002********0011</t>
  </si>
  <si>
    <t>340122********617X</t>
  </si>
  <si>
    <t>140603********9981</t>
  </si>
  <si>
    <t>469007********7262</t>
  </si>
  <si>
    <t>469028********0040</t>
  </si>
  <si>
    <t>460105********3922</t>
  </si>
  <si>
    <t>460006********2322</t>
  </si>
  <si>
    <t>460003********4220</t>
  </si>
  <si>
    <t>460028********0023</t>
  </si>
  <si>
    <t>469007********498X</t>
  </si>
  <si>
    <t>350521********0044</t>
  </si>
  <si>
    <t>460007********0045</t>
  </si>
  <si>
    <t>130527********2048</t>
  </si>
  <si>
    <t>469006********1662</t>
  </si>
  <si>
    <t>460103********1825</t>
  </si>
  <si>
    <t>469021********122X</t>
  </si>
  <si>
    <t>362228********0022</t>
  </si>
  <si>
    <t>412829********7617</t>
  </si>
  <si>
    <t>460105********7123</t>
  </si>
  <si>
    <t>460033********451X</t>
  </si>
  <si>
    <t>460103********2727</t>
  </si>
  <si>
    <t>232103********5826</t>
  </si>
  <si>
    <t>460005********0312</t>
  </si>
  <si>
    <t>622226********2829</t>
  </si>
  <si>
    <t>460003********3840</t>
  </si>
  <si>
    <t>460004********2421</t>
  </si>
  <si>
    <t>460004********0017</t>
  </si>
  <si>
    <t>469003********6127</t>
  </si>
  <si>
    <t>469006********2323</t>
  </si>
  <si>
    <t>460003********7613</t>
  </si>
  <si>
    <t>460001********0719</t>
  </si>
  <si>
    <t>230403********0525</t>
  </si>
  <si>
    <t>460005********4127</t>
  </si>
  <si>
    <t>460102********0322</t>
  </si>
  <si>
    <t>460007********5827</t>
  </si>
  <si>
    <t>341125********7037</t>
  </si>
  <si>
    <t>460003********4010</t>
  </si>
  <si>
    <t>469021********4829</t>
  </si>
  <si>
    <t>460006********1620</t>
  </si>
  <si>
    <t>460003********4827</t>
  </si>
  <si>
    <t>469003********302X</t>
  </si>
  <si>
    <t>460026********0927</t>
  </si>
  <si>
    <t>431003********2229</t>
  </si>
  <si>
    <t>460105********1504</t>
  </si>
  <si>
    <t>460003********3049</t>
  </si>
  <si>
    <t>460027********6620</t>
  </si>
  <si>
    <t>469024********5220</t>
  </si>
  <si>
    <t>460003********0820</t>
  </si>
  <si>
    <t>469003********9510</t>
  </si>
  <si>
    <t>469024********1643</t>
  </si>
  <si>
    <t>460005********2528</t>
  </si>
  <si>
    <t>460104********2127</t>
  </si>
  <si>
    <t>460103********3023</t>
  </si>
  <si>
    <t>350981********0043</t>
  </si>
  <si>
    <t>460003********1424</t>
  </si>
  <si>
    <t>460002********1541</t>
  </si>
  <si>
    <t>460006********4829</t>
  </si>
  <si>
    <t>460006********2746</t>
  </si>
  <si>
    <t>460022********5822</t>
  </si>
  <si>
    <t>340826********3024</t>
  </si>
  <si>
    <t>469024********2426</t>
  </si>
  <si>
    <t>460001********1925</t>
  </si>
  <si>
    <t>469025********1824</t>
  </si>
  <si>
    <t>460103********3010</t>
  </si>
  <si>
    <t>460007********0048</t>
  </si>
  <si>
    <t>460200********3846</t>
  </si>
  <si>
    <t>469021********3322</t>
  </si>
  <si>
    <t>460026********0627</t>
  </si>
  <si>
    <t>469023********7325</t>
  </si>
  <si>
    <t>460028********3224</t>
  </si>
  <si>
    <t>422823********061X</t>
  </si>
  <si>
    <t>460007********0829</t>
  </si>
  <si>
    <t>332501********6510</t>
  </si>
  <si>
    <t>469007********7257</t>
  </si>
  <si>
    <t>469007********615X</t>
  </si>
  <si>
    <t>220723********0017</t>
  </si>
  <si>
    <t>460031********6422</t>
  </si>
  <si>
    <t>460007********7224</t>
  </si>
  <si>
    <t>460034********0429</t>
  </si>
  <si>
    <t>460007********762X</t>
  </si>
  <si>
    <t>469024********724X</t>
  </si>
  <si>
    <t>460007********0027</t>
  </si>
  <si>
    <t>460006********8723</t>
  </si>
  <si>
    <t>469027********8569</t>
  </si>
  <si>
    <t>460003********182X</t>
  </si>
  <si>
    <t>469024********3222</t>
  </si>
  <si>
    <t>469007********7611</t>
  </si>
  <si>
    <t>460026********1221</t>
  </si>
  <si>
    <t>469023********1344</t>
  </si>
  <si>
    <t>430304********0088</t>
  </si>
  <si>
    <t>460200********1415</t>
  </si>
  <si>
    <t>440881********5723</t>
  </si>
  <si>
    <t>469023********2025</t>
  </si>
  <si>
    <t>460004********2625</t>
  </si>
  <si>
    <t>469027********3928</t>
  </si>
  <si>
    <t>460104********1813</t>
  </si>
  <si>
    <t>460003********446X</t>
  </si>
  <si>
    <t>440306********1013</t>
  </si>
  <si>
    <t>460027********5663</t>
  </si>
  <si>
    <t>450126********0741</t>
  </si>
  <si>
    <t>460105********512X</t>
  </si>
  <si>
    <t>460028********481X</t>
  </si>
  <si>
    <t>460004********0820</t>
  </si>
  <si>
    <t>460007********4963</t>
  </si>
  <si>
    <t>460028********3623</t>
  </si>
  <si>
    <t>469023********1323</t>
  </si>
  <si>
    <t>460031********4449</t>
  </si>
  <si>
    <t>460003********242X</t>
  </si>
  <si>
    <t>460033********3927</t>
  </si>
  <si>
    <t>460028********6844</t>
  </si>
  <si>
    <t>220625********2020</t>
  </si>
  <si>
    <t>460103********032X</t>
  </si>
  <si>
    <t>460200********551X</t>
  </si>
  <si>
    <t>460003********0649</t>
  </si>
  <si>
    <t>469007********5361</t>
  </si>
  <si>
    <t>330722********2325</t>
  </si>
  <si>
    <t>460103********2420</t>
  </si>
  <si>
    <t>362229********1619</t>
  </si>
  <si>
    <t>460007********4662</t>
  </si>
  <si>
    <t>460007********4666</t>
  </si>
  <si>
    <t>460006********234X</t>
  </si>
  <si>
    <t>451224********062X</t>
  </si>
  <si>
    <t>460107********2320</t>
  </si>
  <si>
    <t>460005********0020</t>
  </si>
  <si>
    <t>460002********0827</t>
  </si>
  <si>
    <t>469007********4963</t>
  </si>
  <si>
    <t>460033********3880</t>
  </si>
  <si>
    <t>460005********0323</t>
  </si>
  <si>
    <t>469007********4968</t>
  </si>
  <si>
    <t>460028********2421</t>
  </si>
  <si>
    <t>460033********4785</t>
  </si>
  <si>
    <t>469007********5782</t>
  </si>
  <si>
    <t>460027********1727</t>
  </si>
  <si>
    <t>460034********5523</t>
  </si>
  <si>
    <t>460032********7674</t>
  </si>
  <si>
    <t>460005********252X</t>
  </si>
  <si>
    <t>460006********3424</t>
  </si>
  <si>
    <t>460003********0827</t>
  </si>
  <si>
    <t>460007********4960</t>
  </si>
  <si>
    <t>460105********3625</t>
  </si>
  <si>
    <t>469023********7925</t>
  </si>
  <si>
    <t>460108********5021</t>
  </si>
  <si>
    <t>460025********2720</t>
  </si>
  <si>
    <t>460002********4157</t>
  </si>
  <si>
    <t>460027********7029</t>
  </si>
  <si>
    <t>469021********3028</t>
  </si>
  <si>
    <t>469024********0826</t>
  </si>
  <si>
    <t>460026********0029</t>
  </si>
  <si>
    <t>469007********0821</t>
  </si>
  <si>
    <t>460007********2024</t>
  </si>
  <si>
    <t>460033********4180</t>
  </si>
  <si>
    <t>460033********2680</t>
  </si>
  <si>
    <t>460003********4449</t>
  </si>
  <si>
    <t>469005********052X</t>
  </si>
  <si>
    <t>460003********1022</t>
  </si>
  <si>
    <t>460004********1022</t>
  </si>
  <si>
    <t>460007********7212</t>
  </si>
  <si>
    <t>522322********9823</t>
  </si>
  <si>
    <t>460033********5421</t>
  </si>
  <si>
    <t>469007********4964</t>
  </si>
  <si>
    <t>469028********1219</t>
  </si>
  <si>
    <t>460007********7269</t>
  </si>
  <si>
    <t>500226********5024</t>
  </si>
  <si>
    <t>460003********4225</t>
  </si>
  <si>
    <t>460033********7481</t>
  </si>
  <si>
    <t>469003********6429</t>
  </si>
  <si>
    <t>230225********3520</t>
  </si>
  <si>
    <t>460004********5242</t>
  </si>
  <si>
    <t>460104********1828</t>
  </si>
  <si>
    <t>469002********0022</t>
  </si>
  <si>
    <t>460027********1023</t>
  </si>
  <si>
    <t>460031********5222</t>
  </si>
  <si>
    <t>469003********2423</t>
  </si>
  <si>
    <t>460036********0425</t>
  </si>
  <si>
    <t>469005********8320</t>
  </si>
  <si>
    <t>450124********0340</t>
  </si>
  <si>
    <t>440902********0090</t>
  </si>
  <si>
    <t>469003********7649</t>
  </si>
  <si>
    <t>460003********4226</t>
  </si>
  <si>
    <t>460031********7241</t>
  </si>
  <si>
    <t>469024********0828</t>
  </si>
  <si>
    <t>460003********5822</t>
  </si>
  <si>
    <t>460007********0026</t>
  </si>
  <si>
    <t>469026********002X</t>
  </si>
  <si>
    <t>460030********0027</t>
  </si>
  <si>
    <t>469003********1911</t>
  </si>
  <si>
    <t>430723********5420</t>
  </si>
  <si>
    <t>460003********3028</t>
  </si>
  <si>
    <t>370784********3020</t>
  </si>
  <si>
    <t>320322********8625</t>
  </si>
  <si>
    <t>460027********2926</t>
  </si>
  <si>
    <t>460025********4225</t>
  </si>
  <si>
    <t>460027********4420</t>
  </si>
  <si>
    <t>460002********4429</t>
  </si>
  <si>
    <t>460031********482X</t>
  </si>
  <si>
    <t>460028********5628</t>
  </si>
  <si>
    <t>469007********0428</t>
  </si>
  <si>
    <t>469023********6228</t>
  </si>
  <si>
    <t>460003********4649</t>
  </si>
  <si>
    <t>469007********002X</t>
  </si>
  <si>
    <t>460031********5643</t>
  </si>
  <si>
    <t>469003********2725</t>
  </si>
  <si>
    <t>142201********9030</t>
  </si>
  <si>
    <t>460033********7161</t>
  </si>
  <si>
    <t>411527********8601</t>
  </si>
  <si>
    <t>460003********4443</t>
  </si>
  <si>
    <t>469003********3726</t>
  </si>
  <si>
    <t>460007********7221</t>
  </si>
  <si>
    <t>450923********5968</t>
  </si>
  <si>
    <t>450923********8523</t>
  </si>
  <si>
    <t>460006********6244</t>
  </si>
  <si>
    <t>450924********5349</t>
  </si>
  <si>
    <t>460033********3246</t>
  </si>
  <si>
    <t>460005********0315</t>
  </si>
  <si>
    <t>460031********081X</t>
  </si>
  <si>
    <t>460003********2842</t>
  </si>
  <si>
    <t>460005********2320</t>
  </si>
  <si>
    <t>460004********5229</t>
  </si>
  <si>
    <t>460004********3820</t>
  </si>
  <si>
    <t>460003********5423</t>
  </si>
  <si>
    <t>460034********5826</t>
  </si>
  <si>
    <t>460006********0921</t>
  </si>
  <si>
    <t>460004********3642</t>
  </si>
  <si>
    <t>460004********3221</t>
  </si>
  <si>
    <t>460102********3624</t>
  </si>
  <si>
    <t>460002********0312</t>
  </si>
  <si>
    <t>330824********1928</t>
  </si>
  <si>
    <t>469003********222X</t>
  </si>
  <si>
    <t>469023********4120</t>
  </si>
  <si>
    <t>469003********3025</t>
  </si>
  <si>
    <t>460200********4728</t>
  </si>
  <si>
    <t>460003********4822</t>
  </si>
  <si>
    <t>460103********1246</t>
  </si>
  <si>
    <t>460102********1229</t>
  </si>
  <si>
    <t>469007********4363</t>
  </si>
  <si>
    <t>469003********3022</t>
  </si>
  <si>
    <t>460031********4827</t>
  </si>
  <si>
    <t>460028********2824</t>
  </si>
  <si>
    <t>460028********0019</t>
  </si>
  <si>
    <t>460003********2839</t>
  </si>
  <si>
    <t>460003********6637</t>
  </si>
  <si>
    <t>460105********7521</t>
  </si>
  <si>
    <t>232324********3326</t>
  </si>
  <si>
    <t>430923********2030</t>
  </si>
  <si>
    <t>460200********3148</t>
  </si>
  <si>
    <t>460107********3026</t>
  </si>
  <si>
    <t>460003********4647</t>
  </si>
  <si>
    <t>460030********0322</t>
  </si>
  <si>
    <t>230105********3718</t>
  </si>
  <si>
    <t>460003********3314</t>
  </si>
  <si>
    <t>460031********6427</t>
  </si>
  <si>
    <t>460033********478X</t>
  </si>
  <si>
    <t>460033********238X</t>
  </si>
  <si>
    <t>460104********272X</t>
  </si>
  <si>
    <t>460003********3223</t>
  </si>
  <si>
    <t>469023********3723</t>
  </si>
  <si>
    <t>469024********0420</t>
  </si>
  <si>
    <t>460005********3025</t>
  </si>
  <si>
    <t>460003********7687</t>
  </si>
  <si>
    <t>360782********4832</t>
  </si>
  <si>
    <t>469027********4487</t>
  </si>
  <si>
    <t>469024********0849</t>
  </si>
  <si>
    <t>460003********3325</t>
  </si>
  <si>
    <t>460034********0476</t>
  </si>
  <si>
    <t>460028********5220</t>
  </si>
  <si>
    <t>460028********0828</t>
  </si>
  <si>
    <t>469007********0027</t>
  </si>
  <si>
    <t>460200********0285</t>
  </si>
  <si>
    <t>410702********0547</t>
  </si>
  <si>
    <t>430726********1393</t>
  </si>
  <si>
    <t>460002********0027</t>
  </si>
  <si>
    <t>460005********3222</t>
  </si>
  <si>
    <t>469003********4827</t>
  </si>
  <si>
    <t>460005********4121</t>
  </si>
  <si>
    <t>460003********3241</t>
  </si>
  <si>
    <t>469024********6824</t>
  </si>
  <si>
    <t>460005********3529</t>
  </si>
  <si>
    <t>460028********6024</t>
  </si>
  <si>
    <t>460033********4509</t>
  </si>
  <si>
    <t>460033********6281</t>
  </si>
  <si>
    <t>460033********4485</t>
  </si>
  <si>
    <t>460006********2761</t>
  </si>
  <si>
    <t>460033********3222</t>
  </si>
  <si>
    <t>460007********4977</t>
  </si>
  <si>
    <t>469005********1227</t>
  </si>
  <si>
    <t>469024********0026</t>
  </si>
  <si>
    <t>460026********2411</t>
  </si>
  <si>
    <t>460106********2427</t>
  </si>
  <si>
    <t>469027********4789</t>
  </si>
  <si>
    <t>460036********5524</t>
  </si>
  <si>
    <t>460006********3136</t>
  </si>
  <si>
    <t>460003********0426</t>
  </si>
  <si>
    <t>460007********5384</t>
  </si>
  <si>
    <t>469027********4486</t>
  </si>
  <si>
    <t>460033********3920</t>
  </si>
  <si>
    <t>460031********7226</t>
  </si>
  <si>
    <t>469023********9029</t>
  </si>
  <si>
    <t>460007********7622</t>
  </si>
  <si>
    <t>460027********4412</t>
  </si>
  <si>
    <t>469023********0626</t>
  </si>
  <si>
    <t>460033********3226</t>
  </si>
  <si>
    <t>460007********0823</t>
  </si>
  <si>
    <t>460004********4010</t>
  </si>
  <si>
    <t>440803********2427</t>
  </si>
  <si>
    <t>411522********002X</t>
  </si>
  <si>
    <t>460007********7263</t>
  </si>
  <si>
    <t>460007********0040</t>
  </si>
  <si>
    <t>460002********0023</t>
  </si>
  <si>
    <t>469003********2412</t>
  </si>
  <si>
    <t>460007********6163</t>
  </si>
  <si>
    <t>220625********1526</t>
  </si>
  <si>
    <t>469007********4969</t>
  </si>
  <si>
    <t>460007********0423</t>
  </si>
  <si>
    <t>460027********4726</t>
  </si>
  <si>
    <t>460003********1624</t>
  </si>
  <si>
    <t>500230********488X</t>
  </si>
  <si>
    <t>460005********3923</t>
  </si>
  <si>
    <t>640300********0060</t>
  </si>
  <si>
    <t>460027********2646</t>
  </si>
  <si>
    <t>460005********2327</t>
  </si>
  <si>
    <t>431124********8361</t>
  </si>
  <si>
    <t>412702********104X</t>
  </si>
  <si>
    <t>230623********0249</t>
  </si>
  <si>
    <t>220882********0510</t>
  </si>
  <si>
    <t>460003********3428</t>
  </si>
  <si>
    <t>440903********1548</t>
  </si>
  <si>
    <t>460003********5823</t>
  </si>
  <si>
    <t>460007********9283</t>
  </si>
  <si>
    <t>230882********334X</t>
  </si>
  <si>
    <t>460200********4442</t>
  </si>
  <si>
    <t>460007********6200</t>
  </si>
  <si>
    <t>460006********002X</t>
  </si>
  <si>
    <t>460200********0303</t>
  </si>
  <si>
    <t>469027********4849</t>
  </si>
  <si>
    <t>460003********2469</t>
  </si>
  <si>
    <t>460031********5261</t>
  </si>
  <si>
    <t>469003********5620</t>
  </si>
  <si>
    <t>460028********4420</t>
  </si>
  <si>
    <t>460002********0324</t>
  </si>
  <si>
    <t>460033********3243</t>
  </si>
  <si>
    <t>460028********0846</t>
  </si>
  <si>
    <t>460033********8346</t>
  </si>
  <si>
    <t>460028********602X</t>
  </si>
  <si>
    <t>469007********3627</t>
  </si>
  <si>
    <t>460102********3322</t>
  </si>
  <si>
    <t>460200********3609</t>
  </si>
  <si>
    <t>460007********0849</t>
  </si>
  <si>
    <t>230321********042X</t>
  </si>
  <si>
    <t>220721********006X</t>
  </si>
  <si>
    <t>362202********4023</t>
  </si>
  <si>
    <t>460027********3422</t>
  </si>
  <si>
    <t>410823********0357</t>
  </si>
  <si>
    <t>469007********4381</t>
  </si>
  <si>
    <t>460003********002X</t>
  </si>
  <si>
    <t>460028********2029</t>
  </si>
  <si>
    <t>469007********7222</t>
  </si>
  <si>
    <t>420802********0869</t>
  </si>
  <si>
    <t>350524********7142</t>
  </si>
  <si>
    <t>460007********3360</t>
  </si>
  <si>
    <t>460006********5221</t>
  </si>
  <si>
    <t>500114********8044</t>
  </si>
  <si>
    <t>330328********0047</t>
  </si>
  <si>
    <t>460003********4429</t>
  </si>
  <si>
    <t>469007********4361</t>
  </si>
  <si>
    <t>431321********0062</t>
  </si>
  <si>
    <t>460006********042X</t>
  </si>
  <si>
    <t>460028********0446</t>
  </si>
  <si>
    <t>460107********2029</t>
  </si>
  <si>
    <t>469023********2024</t>
  </si>
  <si>
    <t>460027********7928</t>
  </si>
  <si>
    <t>371102********0367</t>
  </si>
  <si>
    <t>460027********7026</t>
  </si>
  <si>
    <t>460006********0024</t>
  </si>
  <si>
    <t>460033********4829</t>
  </si>
  <si>
    <t>460200********5526</t>
  </si>
  <si>
    <t>469023********6222</t>
  </si>
  <si>
    <t>460006********0223</t>
  </si>
  <si>
    <t>460028********7229</t>
  </si>
  <si>
    <t>140181********1428</t>
  </si>
  <si>
    <t>469007********7223</t>
  </si>
  <si>
    <t>460003********226X</t>
  </si>
  <si>
    <t>460003********4866</t>
  </si>
  <si>
    <t>420901********1123</t>
  </si>
  <si>
    <t>460006********0422</t>
  </si>
  <si>
    <t>469022********1228</t>
  </si>
  <si>
    <t>430822********3721</t>
  </si>
  <si>
    <t>460003********3425</t>
  </si>
  <si>
    <t>469023********2028</t>
  </si>
  <si>
    <t>460003********6229</t>
  </si>
  <si>
    <t>232303********4026</t>
  </si>
  <si>
    <t>460007********0860</t>
  </si>
  <si>
    <t>460007********7240</t>
  </si>
  <si>
    <t>230103********1616</t>
  </si>
  <si>
    <t>460033********3228</t>
  </si>
  <si>
    <t>460103********272X</t>
  </si>
  <si>
    <t>460007********3620</t>
  </si>
  <si>
    <t>410511********0029</t>
  </si>
  <si>
    <t>460028********2445</t>
  </si>
  <si>
    <t>460002********4929</t>
  </si>
  <si>
    <t>460003********4842</t>
  </si>
  <si>
    <t>460004********3826</t>
  </si>
  <si>
    <t>460030********452X</t>
  </si>
  <si>
    <t>522401********006X</t>
  </si>
  <si>
    <t>460003********2243</t>
  </si>
  <si>
    <t>460005********4824</t>
  </si>
  <si>
    <t>460006********0649</t>
  </si>
  <si>
    <t>460006********8745</t>
  </si>
  <si>
    <t>469024********3226</t>
  </si>
  <si>
    <t>460007********622X</t>
  </si>
  <si>
    <t>469023********4720</t>
  </si>
  <si>
    <t>469023********2341</t>
  </si>
  <si>
    <t>469023********7623</t>
  </si>
  <si>
    <t>460003********0427</t>
  </si>
  <si>
    <t>469003********4429</t>
  </si>
  <si>
    <t>460104********062X</t>
  </si>
  <si>
    <t>469022********212X</t>
  </si>
  <si>
    <t>460200********0528</t>
  </si>
  <si>
    <t>460106********3447</t>
  </si>
  <si>
    <t>460002********3428</t>
  </si>
  <si>
    <t>460026********0024</t>
  </si>
  <si>
    <t>469024********3227</t>
  </si>
  <si>
    <t>469005********5621</t>
  </si>
  <si>
    <t>469023********3725</t>
  </si>
  <si>
    <t>460034********1220</t>
  </si>
  <si>
    <t>460104********1223</t>
  </si>
  <si>
    <t>469021********3329</t>
  </si>
  <si>
    <t>460007********0039</t>
  </si>
  <si>
    <t>460102********1823</t>
  </si>
  <si>
    <t>450923********5367</t>
  </si>
  <si>
    <t>460007********4966</t>
  </si>
  <si>
    <t>460002********5420</t>
  </si>
  <si>
    <t>460200********5522</t>
  </si>
  <si>
    <t>460026********0040</t>
  </si>
  <si>
    <t>360403********1527</t>
  </si>
  <si>
    <t>460003********6425</t>
  </si>
  <si>
    <t>460007********7305</t>
  </si>
  <si>
    <t>622624********0085</t>
  </si>
  <si>
    <t>460004********4045</t>
  </si>
  <si>
    <t>460033********3922</t>
  </si>
  <si>
    <t>460031********4427</t>
  </si>
  <si>
    <t>430626********8047</t>
  </si>
  <si>
    <t>460003********2823</t>
  </si>
  <si>
    <t>130132********0041</t>
  </si>
  <si>
    <t>460028********0024</t>
  </si>
  <si>
    <t>460031********1220</t>
  </si>
  <si>
    <t>460004********1224</t>
  </si>
  <si>
    <t>460025********0920</t>
  </si>
  <si>
    <t>460200********5369</t>
  </si>
  <si>
    <t>610402********122X</t>
  </si>
  <si>
    <t>460106********4124</t>
  </si>
  <si>
    <t>130603********0324</t>
  </si>
  <si>
    <t>469024********6062</t>
  </si>
  <si>
    <t>460006********7823</t>
  </si>
  <si>
    <t>469003********6729</t>
  </si>
  <si>
    <t>513822********0209</t>
  </si>
  <si>
    <t>420683********0368</t>
  </si>
  <si>
    <t>460007********4983</t>
  </si>
  <si>
    <t>460200********1403</t>
  </si>
  <si>
    <t>469007********5789</t>
  </si>
  <si>
    <t>460028********0820</t>
  </si>
  <si>
    <t>460003********2421</t>
  </si>
  <si>
    <t>460034********0922</t>
  </si>
  <si>
    <t>430903********2164</t>
  </si>
  <si>
    <t>460026********1527</t>
  </si>
  <si>
    <t>469006********982X</t>
  </si>
  <si>
    <t>460007********5366</t>
  </si>
  <si>
    <t>460031********6821</t>
  </si>
  <si>
    <t>430181********0324</t>
  </si>
  <si>
    <t>230202********1643</t>
  </si>
  <si>
    <t>469024********0011</t>
  </si>
  <si>
    <t>460007********082X</t>
  </si>
  <si>
    <t>460033********5102</t>
  </si>
  <si>
    <t>460105********031X</t>
  </si>
  <si>
    <t>460003********6622</t>
  </si>
  <si>
    <t>460003********7629</t>
  </si>
  <si>
    <t>430181********9065</t>
  </si>
  <si>
    <t>460003********5848</t>
  </si>
  <si>
    <t>469003********3068</t>
  </si>
  <si>
    <t>460028********5227</t>
  </si>
  <si>
    <t>460007********4674</t>
  </si>
  <si>
    <t>230604********5124</t>
  </si>
  <si>
    <t>460033********6304</t>
  </si>
  <si>
    <t>469027********8567</t>
  </si>
  <si>
    <t>469006********482X</t>
  </si>
  <si>
    <t>371323********2127</t>
  </si>
  <si>
    <t>622301********1623</t>
  </si>
  <si>
    <t>460025********274X</t>
  </si>
  <si>
    <t>460002********6227</t>
  </si>
  <si>
    <t>460102********2420</t>
  </si>
  <si>
    <t>469021********302X</t>
  </si>
  <si>
    <t>152302********0025</t>
  </si>
  <si>
    <t>460036********2469</t>
  </si>
  <si>
    <t>469007********5360</t>
  </si>
  <si>
    <t>460007********0421</t>
  </si>
  <si>
    <t>460104********2745</t>
  </si>
  <si>
    <t>460007********5818</t>
  </si>
  <si>
    <t>460033********3267</t>
  </si>
  <si>
    <t>450923********3528</t>
  </si>
  <si>
    <t>469027********688X</t>
  </si>
  <si>
    <t>469027********8109</t>
  </si>
  <si>
    <t>460033********5377</t>
  </si>
  <si>
    <t>452626********5007</t>
  </si>
  <si>
    <t>460007********5766</t>
  </si>
  <si>
    <t>460007********616X</t>
  </si>
  <si>
    <t>460031********0024</t>
  </si>
  <si>
    <t>469028********0424</t>
  </si>
  <si>
    <t>460105********0328</t>
  </si>
  <si>
    <t>469003********7025</t>
  </si>
  <si>
    <t>469023********1360</t>
  </si>
  <si>
    <t>421302********0421</t>
  </si>
  <si>
    <t>469023********2621</t>
  </si>
  <si>
    <t>522426********442X</t>
  </si>
  <si>
    <t>460003********6029</t>
  </si>
  <si>
    <t>460102********5424</t>
  </si>
  <si>
    <t>460003********4628</t>
  </si>
  <si>
    <t>460003********462X</t>
  </si>
  <si>
    <t>460003********442X</t>
  </si>
  <si>
    <t>469001********1028</t>
  </si>
  <si>
    <t>460025********2424</t>
  </si>
  <si>
    <t>460003********7429</t>
  </si>
  <si>
    <t>469003********5924</t>
  </si>
  <si>
    <t>460028********6042</t>
  </si>
  <si>
    <t>460033********7325</t>
  </si>
  <si>
    <t>460107********2628</t>
  </si>
  <si>
    <t>460005********3921</t>
  </si>
  <si>
    <t>460001********052X</t>
  </si>
  <si>
    <t>460030********3320</t>
  </si>
  <si>
    <t>460028********762X</t>
  </si>
  <si>
    <t>460006********5223</t>
  </si>
  <si>
    <t>469027********3248</t>
  </si>
  <si>
    <t>469007********8045</t>
  </si>
  <si>
    <t>460004********0824</t>
  </si>
  <si>
    <t>460004********342X</t>
  </si>
  <si>
    <t>469003********5021</t>
  </si>
  <si>
    <t>460027********4125</t>
  </si>
  <si>
    <t>350521********1518</t>
  </si>
  <si>
    <t>460002********1028</t>
  </si>
  <si>
    <t>460200********2725</t>
  </si>
  <si>
    <t>469005********2120</t>
  </si>
  <si>
    <t>510922********2210</t>
  </si>
  <si>
    <t>469021********0626</t>
  </si>
  <si>
    <t>460003********2422</t>
  </si>
  <si>
    <t>460200********491X</t>
  </si>
  <si>
    <t>441781********412X</t>
  </si>
  <si>
    <t>460003********0630</t>
  </si>
  <si>
    <t>412721********3864</t>
  </si>
  <si>
    <t>469027********3247</t>
  </si>
  <si>
    <t>460200********4434</t>
  </si>
  <si>
    <t>460103********0346</t>
  </si>
  <si>
    <t>532524********0310</t>
  </si>
  <si>
    <t>460200********4710</t>
  </si>
  <si>
    <t>460003********5446</t>
  </si>
  <si>
    <t>622826********0641</t>
  </si>
  <si>
    <t>460003********3449</t>
  </si>
  <si>
    <t>360729********0019</t>
  </si>
  <si>
    <t>460027********3767</t>
  </si>
  <si>
    <t>460003********662X</t>
  </si>
  <si>
    <t>460034********0412</t>
  </si>
  <si>
    <t>522222********2423</t>
  </si>
  <si>
    <t>460007********3364</t>
  </si>
  <si>
    <t>469003********1227</t>
  </si>
  <si>
    <t>460031********6827</t>
  </si>
  <si>
    <t>460006********2013</t>
  </si>
  <si>
    <t>460003********4824</t>
  </si>
  <si>
    <t>460027********6226</t>
  </si>
  <si>
    <t>432524********643X</t>
  </si>
  <si>
    <t>469007********7226</t>
  </si>
  <si>
    <t>460033********3570</t>
  </si>
  <si>
    <t>460033********4877</t>
  </si>
  <si>
    <t>460027********1725</t>
  </si>
  <si>
    <t>522729********4229</t>
  </si>
  <si>
    <t>469025********0017</t>
  </si>
  <si>
    <t>469003********4825</t>
  </si>
  <si>
    <t>460002********2245</t>
  </si>
  <si>
    <t>460007********4408</t>
  </si>
  <si>
    <t>520203********2422</t>
  </si>
  <si>
    <t>460003********7637</t>
  </si>
  <si>
    <t>469003********3012</t>
  </si>
  <si>
    <t>469023********232X</t>
  </si>
  <si>
    <t>469023********442X</t>
  </si>
  <si>
    <t>460004********5249</t>
  </si>
  <si>
    <t>469027********1785</t>
  </si>
  <si>
    <t>460033********4202</t>
  </si>
  <si>
    <t>460028********3243</t>
  </si>
  <si>
    <t>411524********3223</t>
  </si>
  <si>
    <t>460033********1483</t>
  </si>
  <si>
    <t>469007********5823</t>
  </si>
  <si>
    <t>460003********702X</t>
  </si>
  <si>
    <t>469024********2429</t>
  </si>
  <si>
    <t>460032********7681</t>
  </si>
  <si>
    <t>460007********5364</t>
  </si>
  <si>
    <t>460004********0846</t>
  </si>
  <si>
    <t>520221********3315</t>
  </si>
  <si>
    <t>130427********2543</t>
  </si>
  <si>
    <t>460007********4991</t>
  </si>
  <si>
    <t>460003********2875</t>
  </si>
  <si>
    <t>360281********6824</t>
  </si>
  <si>
    <t>460102********1212</t>
  </si>
  <si>
    <t>460007********6578</t>
  </si>
  <si>
    <t>469024********5217</t>
  </si>
  <si>
    <t>460200********2720</t>
  </si>
  <si>
    <t>340302********1028</t>
  </si>
  <si>
    <t>460103********3028</t>
  </si>
  <si>
    <t>460003********2898</t>
  </si>
  <si>
    <t>460028********521X</t>
  </si>
  <si>
    <t>460028********0826</t>
  </si>
  <si>
    <t>469002********3821</t>
  </si>
  <si>
    <t>460003********3424</t>
  </si>
  <si>
    <t>460102********0921</t>
  </si>
  <si>
    <t>460005********3241</t>
  </si>
  <si>
    <t>460003********7619</t>
  </si>
  <si>
    <t>460104********0326</t>
  </si>
  <si>
    <t>460006********1326</t>
  </si>
  <si>
    <t>460006********7525</t>
  </si>
  <si>
    <t>460005********5121</t>
  </si>
  <si>
    <t>460026********0622</t>
  </si>
  <si>
    <t>460028********6823</t>
  </si>
  <si>
    <t>430424********0299</t>
  </si>
  <si>
    <t>230623********0060</t>
  </si>
  <si>
    <t>460036********002X</t>
  </si>
  <si>
    <t>460003********2621</t>
  </si>
  <si>
    <t>460104********2741</t>
  </si>
  <si>
    <t>152103********0026</t>
  </si>
  <si>
    <t>622301********0234</t>
  </si>
  <si>
    <t>469024********6023</t>
  </si>
  <si>
    <t>460006********4422</t>
  </si>
  <si>
    <t>469003********3729</t>
  </si>
  <si>
    <t>460003********3226</t>
  </si>
  <si>
    <t>460031********5610</t>
  </si>
  <si>
    <t>460006********751X</t>
  </si>
  <si>
    <t>460025********3024</t>
  </si>
  <si>
    <t>412725********9124</t>
  </si>
  <si>
    <t>431125********6334</t>
  </si>
  <si>
    <t>460005********3513</t>
  </si>
  <si>
    <t>460006********1664</t>
  </si>
  <si>
    <t>460033********4825</t>
  </si>
  <si>
    <t>460003********3284</t>
  </si>
  <si>
    <t>460027********7049</t>
  </si>
  <si>
    <t>460027********0020</t>
  </si>
  <si>
    <t>460006********0621</t>
  </si>
  <si>
    <t>460006********3722</t>
  </si>
  <si>
    <t>469027********1188</t>
  </si>
  <si>
    <t>460004********1425</t>
  </si>
  <si>
    <t>460028********4425</t>
  </si>
  <si>
    <t>460027********4120</t>
  </si>
  <si>
    <t>460033********3266</t>
  </si>
  <si>
    <t>460103********3027</t>
  </si>
  <si>
    <t>460007********4129</t>
  </si>
  <si>
    <t>460200********3386</t>
  </si>
  <si>
    <t>533001********1227</t>
  </si>
  <si>
    <t>469022********2424</t>
  </si>
  <si>
    <t>130202********1219</t>
  </si>
  <si>
    <t>460200********3824</t>
  </si>
  <si>
    <t>460106********3412</t>
  </si>
  <si>
    <t>460007********0022</t>
  </si>
  <si>
    <t>460007********5834</t>
  </si>
  <si>
    <t>460030********3913</t>
  </si>
  <si>
    <t>460103********3325</t>
  </si>
  <si>
    <t>469024********0866</t>
  </si>
  <si>
    <t>511724********3145</t>
  </si>
  <si>
    <t>460003********4420</t>
  </si>
  <si>
    <t>460003********2449</t>
  </si>
  <si>
    <t>460032********7617</t>
  </si>
  <si>
    <t>460034********1226</t>
  </si>
  <si>
    <t>460002********411X</t>
  </si>
  <si>
    <t>460007********0847</t>
  </si>
  <si>
    <t>460103********1213</t>
  </si>
  <si>
    <t>469003********5621</t>
  </si>
  <si>
    <t>469024********0815</t>
  </si>
  <si>
    <t>460103********1226</t>
  </si>
  <si>
    <t>460006********4068</t>
  </si>
  <si>
    <t>130203********3020</t>
  </si>
  <si>
    <t>440782********8020</t>
  </si>
  <si>
    <t>460002********031X</t>
  </si>
  <si>
    <t>469003********4103</t>
  </si>
  <si>
    <t>469021********0021</t>
  </si>
  <si>
    <t>469027********3881</t>
  </si>
  <si>
    <t>460028********5623</t>
  </si>
  <si>
    <t>460003********7699</t>
  </si>
  <si>
    <t>460003********3210</t>
  </si>
  <si>
    <t>460003********0821</t>
  </si>
  <si>
    <t>469003********1926</t>
  </si>
  <si>
    <t>460003********1824</t>
  </si>
  <si>
    <t>469003********842X</t>
  </si>
  <si>
    <t>652901********0028</t>
  </si>
  <si>
    <t>460004********2627</t>
  </si>
  <si>
    <t>460031********0814</t>
  </si>
  <si>
    <t>460033********3586</t>
  </si>
  <si>
    <t>469024********0061</t>
  </si>
  <si>
    <t>469007********7240</t>
  </si>
  <si>
    <t>460003********2841</t>
  </si>
  <si>
    <t>460200********0022</t>
  </si>
  <si>
    <t>460033********3286</t>
  </si>
  <si>
    <t>610481********2611</t>
  </si>
  <si>
    <t>371502********0343</t>
  </si>
  <si>
    <t>460006********0239</t>
  </si>
  <si>
    <t>469003********7312</t>
  </si>
  <si>
    <t>460003********6639</t>
  </si>
  <si>
    <t>460031********0832</t>
  </si>
  <si>
    <t>460005********4517</t>
  </si>
  <si>
    <t>460200********2527</t>
  </si>
  <si>
    <t>460031********4448</t>
  </si>
  <si>
    <t>411024********4719</t>
  </si>
  <si>
    <t>460004********2629</t>
  </si>
  <si>
    <t>460026********2129</t>
  </si>
  <si>
    <t>460033********4823</t>
  </si>
  <si>
    <t>460033********0881</t>
  </si>
  <si>
    <t>460200********4441</t>
  </si>
  <si>
    <t>460026********2427</t>
  </si>
  <si>
    <t>460003********4611</t>
  </si>
  <si>
    <t>469007********0024</t>
  </si>
  <si>
    <t>450922********370X</t>
  </si>
  <si>
    <t>469003********7924</t>
  </si>
  <si>
    <t>460006********652X</t>
  </si>
  <si>
    <t>469005********1929</t>
  </si>
  <si>
    <t>469023********8214</t>
  </si>
  <si>
    <t>460103********0044</t>
  </si>
  <si>
    <t>460002********1810</t>
  </si>
  <si>
    <t>460107********2026</t>
  </si>
  <si>
    <t>469003********9523</t>
  </si>
  <si>
    <t>460026********3328</t>
  </si>
  <si>
    <t>460006********0630</t>
  </si>
  <si>
    <t>500242********1298</t>
  </si>
  <si>
    <t>469024********2027</t>
  </si>
  <si>
    <t>410611********8531</t>
  </si>
  <si>
    <t>460007********0030</t>
  </si>
  <si>
    <t>460200********2922</t>
  </si>
  <si>
    <t>469003********1729</t>
  </si>
  <si>
    <t>460102********1817</t>
  </si>
  <si>
    <t>460003********482X</t>
  </si>
  <si>
    <t>460006********1613</t>
  </si>
  <si>
    <t>460003********0622</t>
  </si>
  <si>
    <t>460005********0025</t>
  </si>
  <si>
    <t>460007********5000</t>
  </si>
  <si>
    <t>460103********2725</t>
  </si>
  <si>
    <t>469007********0426</t>
  </si>
  <si>
    <t>460035********2129</t>
  </si>
  <si>
    <t>460033********6583</t>
  </si>
  <si>
    <t>460003********2024</t>
  </si>
  <si>
    <t>231026********0626</t>
  </si>
  <si>
    <t>469007********7708</t>
  </si>
  <si>
    <t>460030********3020</t>
  </si>
  <si>
    <t>460003********7797</t>
  </si>
  <si>
    <t>460003********4221</t>
  </si>
  <si>
    <t>360782********1328</t>
  </si>
  <si>
    <t>460007********7627</t>
  </si>
  <si>
    <t>469007********7227</t>
  </si>
  <si>
    <t>433130********0064</t>
  </si>
  <si>
    <t>522224********4824</t>
  </si>
  <si>
    <t>469024********3225</t>
  </si>
  <si>
    <t>460003********0617</t>
  </si>
  <si>
    <t>460025********062X</t>
  </si>
  <si>
    <t>469025********1525</t>
  </si>
  <si>
    <t>460026********122X</t>
  </si>
  <si>
    <t>460102********1239</t>
  </si>
  <si>
    <t>431125********6317</t>
  </si>
  <si>
    <t>460003********7623</t>
  </si>
  <si>
    <t>460034********0420</t>
  </si>
  <si>
    <t>460006********4830</t>
  </si>
  <si>
    <t>460031********1623</t>
  </si>
  <si>
    <t>460003********7621</t>
  </si>
  <si>
    <t>622627********1829</t>
  </si>
  <si>
    <t>460034********2118</t>
  </si>
  <si>
    <t>460001********1927</t>
  </si>
  <si>
    <t>452402********1243</t>
  </si>
  <si>
    <t>460003********4022</t>
  </si>
  <si>
    <t>469024********8021</t>
  </si>
  <si>
    <t>460200********3341</t>
  </si>
  <si>
    <t>460105********7129</t>
  </si>
  <si>
    <t>460300********0011</t>
  </si>
  <si>
    <t>460105********0025</t>
  </si>
  <si>
    <t>460007********8024</t>
  </si>
  <si>
    <t>460033********6573</t>
  </si>
  <si>
    <t>460002********1520</t>
  </si>
  <si>
    <t>431124********0685</t>
  </si>
  <si>
    <t>460034********3324</t>
  </si>
  <si>
    <t>460003********2901</t>
  </si>
  <si>
    <t>460007********7244</t>
  </si>
  <si>
    <t>460028********3642</t>
  </si>
  <si>
    <t>469007********001X</t>
  </si>
  <si>
    <t>460028********0834</t>
  </si>
  <si>
    <t>220182********0429</t>
  </si>
  <si>
    <t>152323********7621</t>
  </si>
  <si>
    <t>460006********233X</t>
  </si>
  <si>
    <t>460007********4997</t>
  </si>
  <si>
    <t>460003********7828</t>
  </si>
  <si>
    <t>460026********0322</t>
  </si>
  <si>
    <t>469007********0829</t>
  </si>
  <si>
    <t>469007********5763</t>
  </si>
  <si>
    <t>460026********1248</t>
  </si>
  <si>
    <t>460003********043X</t>
  </si>
  <si>
    <t>460028********0015</t>
  </si>
  <si>
    <t>469003********0320</t>
  </si>
  <si>
    <t>460033********1478</t>
  </si>
  <si>
    <t>460028********092X</t>
  </si>
  <si>
    <t>460007********0815</t>
  </si>
  <si>
    <t>460033********4530</t>
  </si>
  <si>
    <t>342921********0317</t>
  </si>
  <si>
    <t>469007********7215</t>
  </si>
  <si>
    <t>460033********3878</t>
  </si>
  <si>
    <t>460025********4823</t>
  </si>
  <si>
    <t>460002********2226</t>
  </si>
  <si>
    <t>469023********6248</t>
  </si>
  <si>
    <t>469003********2223</t>
  </si>
  <si>
    <t>460004********2063</t>
  </si>
  <si>
    <t>460003********6026</t>
  </si>
  <si>
    <t>460028********2413</t>
  </si>
  <si>
    <t>460003********0428</t>
  </si>
  <si>
    <t>460028********3215</t>
  </si>
  <si>
    <t>469007********0020</t>
  </si>
  <si>
    <t>460025********2429</t>
  </si>
  <si>
    <t>460028********2816</t>
  </si>
  <si>
    <t>460003********7032</t>
  </si>
  <si>
    <t>460033********4831</t>
  </si>
  <si>
    <t>460004********1225</t>
  </si>
  <si>
    <t>230822********2594</t>
  </si>
  <si>
    <t>460003********7816</t>
  </si>
  <si>
    <t>460003********1470</t>
  </si>
  <si>
    <t>460031********6012</t>
  </si>
  <si>
    <t>469006********2020</t>
  </si>
  <si>
    <t>522732********6528</t>
  </si>
  <si>
    <t>460003********2907</t>
  </si>
  <si>
    <t>460007********5360</t>
  </si>
  <si>
    <t>460003********141X</t>
  </si>
  <si>
    <t>460005********4316</t>
  </si>
  <si>
    <t>522223********3245</t>
  </si>
  <si>
    <t>460107********002X</t>
  </si>
  <si>
    <t>460033********7484</t>
  </si>
  <si>
    <t>460007********4984</t>
  </si>
  <si>
    <t>460036********7527</t>
  </si>
  <si>
    <t>142431********0025</t>
  </si>
  <si>
    <t>460004********5214</t>
  </si>
  <si>
    <t>469027********4879</t>
  </si>
  <si>
    <t>460003********2214</t>
  </si>
  <si>
    <t>460200********3830</t>
  </si>
  <si>
    <t>460031********0835</t>
  </si>
  <si>
    <t>460103********2736</t>
  </si>
  <si>
    <t>220105********3221</t>
  </si>
  <si>
    <t>460007********4694</t>
  </si>
  <si>
    <t>510902********195X</t>
  </si>
  <si>
    <t>460007********7611</t>
  </si>
  <si>
    <t>460200********0986</t>
  </si>
  <si>
    <t>460027********662X</t>
  </si>
  <si>
    <t>460007********4980</t>
  </si>
  <si>
    <t>460007********5806</t>
  </si>
  <si>
    <t>460007********5004</t>
  </si>
  <si>
    <t>469023********2923</t>
  </si>
  <si>
    <t>469007********6169</t>
  </si>
  <si>
    <t>460104********2721</t>
  </si>
  <si>
    <t>460031********4826</t>
  </si>
  <si>
    <t>469007********620X</t>
  </si>
  <si>
    <t>460033********3909</t>
  </si>
  <si>
    <t>532621********1526</t>
  </si>
  <si>
    <t>511524********466X</t>
  </si>
  <si>
    <t>469003********5025</t>
  </si>
  <si>
    <t>460003********4261</t>
  </si>
  <si>
    <t>460003********0044</t>
  </si>
  <si>
    <t>460034********0445</t>
  </si>
  <si>
    <t>460033********358X</t>
  </si>
  <si>
    <t>150424********2423</t>
  </si>
  <si>
    <t>460033********4703</t>
  </si>
  <si>
    <t>460026********0935</t>
  </si>
  <si>
    <t>231003********0724</t>
  </si>
  <si>
    <t>460007********4985</t>
  </si>
  <si>
    <t>460300********002X</t>
  </si>
  <si>
    <t>460007********7248</t>
  </si>
  <si>
    <t>460028********0422</t>
  </si>
  <si>
    <t>460033********4486</t>
  </si>
  <si>
    <t>460030********0022</t>
  </si>
  <si>
    <t>460006********4822</t>
  </si>
  <si>
    <t>460028********4849</t>
  </si>
  <si>
    <t>469024********0824</t>
  </si>
  <si>
    <t>469007********7269</t>
  </si>
  <si>
    <t>460108********0020</t>
  </si>
  <si>
    <t>460003********7026</t>
  </si>
  <si>
    <t>430681********9321</t>
  </si>
  <si>
    <t>460007********0417</t>
  </si>
  <si>
    <t>460027********6220</t>
  </si>
  <si>
    <t>469003********4820</t>
  </si>
  <si>
    <t>460003********0829</t>
  </si>
  <si>
    <t>460007********7246</t>
  </si>
  <si>
    <t>460027********0420</t>
  </si>
  <si>
    <t>460007********7261</t>
  </si>
  <si>
    <t>469024********722X</t>
  </si>
  <si>
    <t>460003********2843</t>
  </si>
  <si>
    <t>460200********0027</t>
  </si>
  <si>
    <t>460003********2622</t>
  </si>
  <si>
    <t>460003********4641</t>
  </si>
  <si>
    <t>460007********7210</t>
  </si>
  <si>
    <t>460200********364X</t>
  </si>
  <si>
    <t>460028********4020</t>
  </si>
  <si>
    <t>220105********0621</t>
  </si>
  <si>
    <t>460003********2026</t>
  </si>
  <si>
    <t>460035********1343</t>
  </si>
  <si>
    <t>460007********4369</t>
  </si>
  <si>
    <t>440825********304X</t>
  </si>
  <si>
    <t>460007********7242</t>
  </si>
  <si>
    <t>460031********5621</t>
  </si>
  <si>
    <t>469003********672X</t>
  </si>
  <si>
    <t>469007********0029</t>
  </si>
  <si>
    <t>460022********4844</t>
  </si>
  <si>
    <t>522401********8241</t>
  </si>
  <si>
    <t>469003********6727</t>
  </si>
  <si>
    <t>460003********5648</t>
  </si>
  <si>
    <t>469003********6423</t>
  </si>
  <si>
    <t>460031********521X</t>
  </si>
  <si>
    <t>469007********5363</t>
  </si>
  <si>
    <t>460003********0425</t>
  </si>
  <si>
    <t>460033********3227</t>
  </si>
  <si>
    <t>460033********4479</t>
  </si>
  <si>
    <t>460001********0722</t>
  </si>
  <si>
    <t>410102********0028</t>
  </si>
  <si>
    <t>460032********4389</t>
  </si>
  <si>
    <t>469005********3524</t>
  </si>
  <si>
    <t>460204********2420</t>
  </si>
  <si>
    <t>460027********1719</t>
  </si>
  <si>
    <t>460031********4812</t>
  </si>
  <si>
    <t>460103********3321</t>
  </si>
  <si>
    <t>460025********0622</t>
  </si>
  <si>
    <t>460003********1826</t>
  </si>
  <si>
    <t>469006********162X</t>
  </si>
  <si>
    <t>469006********202X</t>
  </si>
  <si>
    <t>469003********2229</t>
  </si>
  <si>
    <t>460003********3125</t>
  </si>
  <si>
    <t>460002********4420</t>
  </si>
  <si>
    <t>460028********5242</t>
  </si>
  <si>
    <t>460003********2867</t>
  </si>
  <si>
    <t>460006********0232</t>
  </si>
  <si>
    <t>460031********4820</t>
  </si>
  <si>
    <t>469003********4626</t>
  </si>
  <si>
    <t>460006********8127</t>
  </si>
  <si>
    <t>469007********6812</t>
  </si>
  <si>
    <t>460028********6026</t>
  </si>
  <si>
    <t>469003********4828</t>
  </si>
  <si>
    <t>460006********7520</t>
  </si>
  <si>
    <t>460006********2720</t>
  </si>
  <si>
    <t>469024********5629</t>
  </si>
  <si>
    <t>460007********0020</t>
  </si>
  <si>
    <t>460006********1629</t>
  </si>
  <si>
    <t>460003********722X</t>
  </si>
  <si>
    <t>460003********7644</t>
  </si>
  <si>
    <t>460027********3811</t>
  </si>
  <si>
    <t>460004********0229</t>
  </si>
  <si>
    <t>460003********2888</t>
  </si>
  <si>
    <t>460028********2429</t>
  </si>
  <si>
    <t>469025********1827</t>
  </si>
  <si>
    <t>460007********4972</t>
  </si>
  <si>
    <t>460027********5660</t>
  </si>
  <si>
    <t>460033********3885</t>
  </si>
  <si>
    <t>320682********3441</t>
  </si>
  <si>
    <t>460007********3617</t>
  </si>
  <si>
    <t>460007********7268</t>
  </si>
  <si>
    <t>469027********3303</t>
  </si>
  <si>
    <t>469025********3324</t>
  </si>
  <si>
    <t>460027********0648</t>
  </si>
  <si>
    <t>469025********4221</t>
  </si>
  <si>
    <t>469003********6142</t>
  </si>
  <si>
    <t>460003********3865</t>
  </si>
  <si>
    <t>460032********4365</t>
  </si>
  <si>
    <t>460007********3643</t>
  </si>
  <si>
    <t>460031********6484</t>
  </si>
  <si>
    <t>450602********5112</t>
  </si>
  <si>
    <t>460300********0325</t>
  </si>
  <si>
    <t>460007********4660</t>
  </si>
  <si>
    <t>469005********1020</t>
  </si>
  <si>
    <t>460033********3903</t>
  </si>
  <si>
    <t>469023********8527</t>
  </si>
  <si>
    <t>460028********2443</t>
  </si>
  <si>
    <t>530628********2722</t>
  </si>
  <si>
    <t>460003********1465</t>
  </si>
  <si>
    <t>460028********0420</t>
  </si>
  <si>
    <t>460036********4825</t>
  </si>
  <si>
    <t>469003********2227</t>
  </si>
  <si>
    <t>460032********6155</t>
  </si>
  <si>
    <t>460105********7548</t>
  </si>
  <si>
    <t>360730********0022</t>
  </si>
  <si>
    <t>469006********4425</t>
  </si>
  <si>
    <t>460102********0334</t>
  </si>
  <si>
    <t>460032********7669</t>
  </si>
  <si>
    <t>511621********8090</t>
  </si>
  <si>
    <t>460028********6812</t>
  </si>
  <si>
    <t>469003********3520</t>
  </si>
  <si>
    <t>460002********1221</t>
  </si>
  <si>
    <t>431321********0146</t>
  </si>
  <si>
    <t>460033********4801</t>
  </si>
  <si>
    <t>460002********3220</t>
  </si>
  <si>
    <t>460004********5028</t>
  </si>
  <si>
    <t>445222********4323</t>
  </si>
  <si>
    <t>469024********1223</t>
  </si>
  <si>
    <t>460006********2327</t>
  </si>
  <si>
    <t>469026********6425</t>
  </si>
  <si>
    <t>460007********044X</t>
  </si>
  <si>
    <t>460003********5428</t>
  </si>
  <si>
    <t>460200********3363</t>
  </si>
  <si>
    <t>460005********1028</t>
  </si>
  <si>
    <t>460007********0425</t>
  </si>
  <si>
    <t>460004********1220</t>
  </si>
  <si>
    <t>440582********6933</t>
  </si>
  <si>
    <t>460007********3622</t>
  </si>
  <si>
    <t>460004********0029</t>
  </si>
  <si>
    <t>460026********3025</t>
  </si>
  <si>
    <t>460005********1724</t>
  </si>
  <si>
    <t>460031********5717</t>
  </si>
  <si>
    <t>460002********052X</t>
  </si>
  <si>
    <t>460003********2835</t>
  </si>
  <si>
    <t>460028********5621</t>
  </si>
  <si>
    <t>469005********1026</t>
  </si>
  <si>
    <t>460004********3225</t>
  </si>
  <si>
    <t>460007********3627</t>
  </si>
  <si>
    <t>430821********006X</t>
  </si>
  <si>
    <t>460028********2426</t>
  </si>
  <si>
    <t>469007********7625</t>
  </si>
  <si>
    <t>460002********5617</t>
  </si>
  <si>
    <t>460030********0620</t>
  </si>
  <si>
    <t>460004********5829</t>
  </si>
  <si>
    <t>460033********4481</t>
  </si>
  <si>
    <t>460003********0023</t>
  </si>
  <si>
    <t>469027********4848</t>
  </si>
  <si>
    <t>460006********0018</t>
  </si>
  <si>
    <t>460003********222X</t>
  </si>
  <si>
    <t>460007********0868</t>
  </si>
  <si>
    <t>460033********0887</t>
  </si>
  <si>
    <t>460003********3419</t>
  </si>
  <si>
    <t>469023********0627</t>
  </si>
  <si>
    <t>460033********0022</t>
  </si>
  <si>
    <t>239005********2821</t>
  </si>
  <si>
    <t>469024********1228</t>
  </si>
  <si>
    <t>522601********1517</t>
  </si>
  <si>
    <t>460031********6444</t>
  </si>
  <si>
    <t>460007********7229</t>
  </si>
  <si>
    <t>460007********0866</t>
  </si>
  <si>
    <t>460027********474X</t>
  </si>
  <si>
    <t>460300********0040</t>
  </si>
  <si>
    <t>460003********3021</t>
  </si>
  <si>
    <t>460007********0024</t>
  </si>
  <si>
    <t>460003********2610</t>
  </si>
  <si>
    <t>460026********006X</t>
  </si>
  <si>
    <t>460103********152X</t>
  </si>
  <si>
    <t>411524********1200</t>
  </si>
  <si>
    <t>460026********5120</t>
  </si>
  <si>
    <t>460105********751X</t>
  </si>
  <si>
    <t>460033********5086</t>
  </si>
  <si>
    <t>460027********762X</t>
  </si>
  <si>
    <t>469024********2829</t>
  </si>
  <si>
    <t>469003********2786</t>
  </si>
  <si>
    <t>530322********1744</t>
  </si>
  <si>
    <t>460006********5226</t>
  </si>
  <si>
    <t>460031********5228</t>
  </si>
  <si>
    <t>469021********1222</t>
  </si>
  <si>
    <t>460006********1638</t>
  </si>
  <si>
    <t>469027********4775</t>
  </si>
  <si>
    <t>460002********0524</t>
  </si>
  <si>
    <t>460028********6828</t>
  </si>
  <si>
    <t>460102********0665</t>
  </si>
  <si>
    <t>460033********5682</t>
  </si>
  <si>
    <t>460003********6882</t>
  </si>
  <si>
    <t>460006********2747</t>
  </si>
  <si>
    <t>460033********394X</t>
  </si>
  <si>
    <t>460034********5822</t>
  </si>
  <si>
    <t>460028********2843</t>
  </si>
  <si>
    <t>460003********2845</t>
  </si>
  <si>
    <t>460003********304X</t>
  </si>
  <si>
    <t>460027********622X</t>
  </si>
  <si>
    <t>460007********4362</t>
  </si>
  <si>
    <t>460004********6022</t>
  </si>
  <si>
    <t>469027********322X</t>
  </si>
  <si>
    <t>460004********0252</t>
  </si>
  <si>
    <t>230803********0023</t>
  </si>
  <si>
    <t>520202********4744</t>
  </si>
  <si>
    <t>460036********4125</t>
  </si>
  <si>
    <t>460003********4216</t>
  </si>
  <si>
    <t>469003********0311</t>
  </si>
  <si>
    <t>460034********0020</t>
  </si>
  <si>
    <t>152127********1026</t>
  </si>
  <si>
    <t>460033********5089</t>
  </si>
  <si>
    <t>460003********2446</t>
  </si>
  <si>
    <t>460200********4269</t>
  </si>
  <si>
    <t>460003********3823</t>
  </si>
  <si>
    <t>460028********0829</t>
  </si>
  <si>
    <t>460033********5101</t>
  </si>
  <si>
    <t>452127********242X</t>
  </si>
  <si>
    <t>469007********7220</t>
  </si>
  <si>
    <t>469024********2013</t>
  </si>
  <si>
    <t>460005********5124</t>
  </si>
  <si>
    <t>452122********3020</t>
  </si>
  <si>
    <t>460025********032X</t>
  </si>
  <si>
    <t>460028********3622</t>
  </si>
  <si>
    <t>460004********3824</t>
  </si>
  <si>
    <t>460028********3246</t>
  </si>
  <si>
    <t>469003********6443</t>
  </si>
  <si>
    <t>469023********2927</t>
  </si>
  <si>
    <t>469021********0913</t>
  </si>
  <si>
    <t>460003********6824</t>
  </si>
  <si>
    <t>460033********4488</t>
  </si>
  <si>
    <t>460103********1824</t>
  </si>
  <si>
    <t>460003********0828</t>
  </si>
  <si>
    <t>460004********6423</t>
  </si>
  <si>
    <t>460005********4529</t>
  </si>
  <si>
    <t>230121********0425</t>
  </si>
  <si>
    <t>460030********3319</t>
  </si>
  <si>
    <t>460002********1224</t>
  </si>
  <si>
    <t>469003********271X</t>
  </si>
  <si>
    <t>460033********4484</t>
  </si>
  <si>
    <t>460006********4427</t>
  </si>
  <si>
    <t>460027********006X</t>
  </si>
  <si>
    <t>460107********3422</t>
  </si>
  <si>
    <t>620524********1460</t>
  </si>
  <si>
    <t>460006********2042</t>
  </si>
  <si>
    <t>460104********1213</t>
  </si>
  <si>
    <t>460003********4618</t>
  </si>
  <si>
    <t>469003********3528</t>
  </si>
  <si>
    <t>469023********8221</t>
  </si>
  <si>
    <t>460003********3067</t>
  </si>
  <si>
    <t>460004********6026</t>
  </si>
  <si>
    <t>232700********0847</t>
  </si>
  <si>
    <t>469029********2324</t>
  </si>
  <si>
    <t>430421********3839</t>
  </si>
  <si>
    <t>460034********6114</t>
  </si>
  <si>
    <t>460007********4971</t>
  </si>
  <si>
    <t>440804********1698</t>
  </si>
  <si>
    <t>210105********4926</t>
  </si>
  <si>
    <t>460104********0017</t>
  </si>
  <si>
    <t>230921********1228</t>
  </si>
  <si>
    <t>460006********7818</t>
  </si>
  <si>
    <t>460003********521X</t>
  </si>
  <si>
    <t>460028********3613</t>
  </si>
  <si>
    <t>460007********7235</t>
  </si>
  <si>
    <t>460200********3811</t>
  </si>
  <si>
    <t>469029********1716</t>
  </si>
  <si>
    <t>460027********791X</t>
  </si>
  <si>
    <t>460031********4028</t>
  </si>
  <si>
    <t>360702********3917</t>
  </si>
  <si>
    <t>460003********6610</t>
  </si>
  <si>
    <t>460002********2017</t>
  </si>
  <si>
    <t>513437********0010</t>
  </si>
  <si>
    <t>650102********0038</t>
  </si>
  <si>
    <t>460035********1931</t>
  </si>
  <si>
    <t>430723********6056</t>
  </si>
  <si>
    <t>460003********3072</t>
  </si>
  <si>
    <t>460026********2728</t>
  </si>
  <si>
    <t>362330********2080</t>
  </si>
  <si>
    <t>469007********0018</t>
  </si>
  <si>
    <t>460001********2217</t>
  </si>
  <si>
    <t>460027********0410</t>
  </si>
  <si>
    <t>511102********2611</t>
  </si>
  <si>
    <t>469024********601X</t>
  </si>
  <si>
    <t>469029********2319</t>
  </si>
  <si>
    <t>460031********4857</t>
  </si>
  <si>
    <t>460102********2735</t>
  </si>
  <si>
    <t>460003********6617</t>
  </si>
  <si>
    <t>460030********0319</t>
  </si>
  <si>
    <t>469029********3211</t>
  </si>
  <si>
    <t>460034********1533</t>
  </si>
  <si>
    <t>460034********0038</t>
  </si>
  <si>
    <t>460031********5225</t>
  </si>
  <si>
    <t>320324********6212</t>
  </si>
  <si>
    <t>469024********3215</t>
  </si>
  <si>
    <t>411327********0635</t>
  </si>
  <si>
    <t>469002********2818</t>
  </si>
  <si>
    <t>430424********8252</t>
  </si>
  <si>
    <t>371324********1525</t>
  </si>
  <si>
    <t>460025********1812</t>
  </si>
  <si>
    <t>360782********2011</t>
  </si>
  <si>
    <t>460027********2037</t>
  </si>
  <si>
    <t>460004********581X</t>
  </si>
  <si>
    <t>460002********2515</t>
  </si>
  <si>
    <t>522226********5632</t>
  </si>
  <si>
    <t>460031********5219</t>
  </si>
  <si>
    <t>460035********3016</t>
  </si>
  <si>
    <t>460034********3612</t>
  </si>
  <si>
    <t>460006********4810</t>
  </si>
  <si>
    <t>360313********0010</t>
  </si>
  <si>
    <t>460027********292X</t>
  </si>
  <si>
    <t>430528********8222</t>
  </si>
  <si>
    <t>460105********5919</t>
  </si>
  <si>
    <t>460027********2914</t>
  </si>
  <si>
    <t>533001********4812</t>
  </si>
  <si>
    <t>469025********4213</t>
  </si>
  <si>
    <t>460003********4434</t>
  </si>
  <si>
    <t>130682********4075</t>
  </si>
  <si>
    <t>370214********4810</t>
  </si>
  <si>
    <t>469027********6877</t>
  </si>
  <si>
    <t>460031********6456</t>
  </si>
  <si>
    <t>469024********3647</t>
  </si>
  <si>
    <t>460003********7813</t>
  </si>
  <si>
    <t>460035********2111</t>
  </si>
  <si>
    <t>460200********0532</t>
  </si>
  <si>
    <t>460006********7223</t>
  </si>
  <si>
    <t>460003********4644</t>
  </si>
  <si>
    <t>460005********4825</t>
  </si>
  <si>
    <t>469023********2026</t>
  </si>
  <si>
    <t>460027********4417</t>
  </si>
  <si>
    <t>460007********498X</t>
  </si>
  <si>
    <t>362430********0027</t>
  </si>
  <si>
    <t>469007********0019</t>
  </si>
  <si>
    <t>460200********1661</t>
  </si>
  <si>
    <t>460007********9011</t>
  </si>
  <si>
    <t>460036********482X</t>
  </si>
  <si>
    <t>460006********681X</t>
  </si>
  <si>
    <t>460103********0910</t>
  </si>
  <si>
    <t>460006********2021</t>
  </si>
  <si>
    <t>460028********604X</t>
  </si>
  <si>
    <t>450331********3013</t>
  </si>
  <si>
    <t>460002********2528</t>
  </si>
  <si>
    <t>522225********4827</t>
  </si>
  <si>
    <t>469007********4995</t>
  </si>
  <si>
    <t>460003********4627</t>
  </si>
  <si>
    <t>460033********3252</t>
  </si>
  <si>
    <t>460006********842X</t>
  </si>
  <si>
    <t>469023********7629</t>
  </si>
  <si>
    <t>460006********8129</t>
  </si>
  <si>
    <t>469024********201X</t>
  </si>
  <si>
    <t>460200********4723</t>
  </si>
  <si>
    <t>460007********6164</t>
  </si>
  <si>
    <t>460007********0420</t>
  </si>
  <si>
    <t>522427********7437</t>
  </si>
  <si>
    <t>411081********5368</t>
  </si>
  <si>
    <t>469023********002X</t>
  </si>
  <si>
    <t>460033********0020</t>
  </si>
  <si>
    <t>530302********1210</t>
  </si>
  <si>
    <t>469023********8228</t>
  </si>
  <si>
    <t>469027********4866</t>
  </si>
  <si>
    <t>460033********4804</t>
  </si>
  <si>
    <t>469023********0021</t>
  </si>
  <si>
    <t>469024********442X</t>
  </si>
  <si>
    <t>441900********1076</t>
  </si>
  <si>
    <t>441284********523X</t>
  </si>
  <si>
    <t>460003********6820</t>
  </si>
  <si>
    <t>362226********0023</t>
  </si>
  <si>
    <t>372321********002X</t>
  </si>
  <si>
    <t>410222********9867</t>
  </si>
  <si>
    <t>460003********1416</t>
  </si>
  <si>
    <t>460026********1229</t>
  </si>
  <si>
    <t>469021********1214</t>
  </si>
  <si>
    <t>441203********0729</t>
  </si>
  <si>
    <t>460102********272X</t>
  </si>
  <si>
    <t>440825********1169</t>
  </si>
  <si>
    <t>510521********4078</t>
  </si>
  <si>
    <t>120107********6018</t>
  </si>
  <si>
    <t>441323********7023</t>
  </si>
  <si>
    <t>460103********0320</t>
  </si>
  <si>
    <t>469005********602X</t>
  </si>
  <si>
    <t>460026********0626</t>
  </si>
  <si>
    <t>460004********5224</t>
  </si>
  <si>
    <t>460026********242X</t>
  </si>
  <si>
    <t>440881********0239</t>
  </si>
  <si>
    <t>460103********3041</t>
  </si>
  <si>
    <t>460004********4824</t>
  </si>
  <si>
    <t>460005********0026</t>
  </si>
  <si>
    <t>460002********0511</t>
  </si>
  <si>
    <t>412823********8020</t>
  </si>
  <si>
    <t>622827********0926</t>
  </si>
  <si>
    <t>460027********5980</t>
  </si>
  <si>
    <t>371525********6923</t>
  </si>
  <si>
    <t>469002********2824</t>
  </si>
  <si>
    <t>460026********2724</t>
  </si>
  <si>
    <t>460025********244X</t>
  </si>
  <si>
    <t>450803********6327</t>
  </si>
  <si>
    <t>460034********272X</t>
  </si>
  <si>
    <t>469029********1322</t>
  </si>
  <si>
    <t>460028********7227</t>
  </si>
  <si>
    <t>460031********4842</t>
  </si>
  <si>
    <t>460006********0428</t>
  </si>
  <si>
    <t>460003********0020</t>
  </si>
  <si>
    <t>460026********0064</t>
  </si>
  <si>
    <t>460031********002X</t>
  </si>
  <si>
    <t>460028********2825</t>
  </si>
  <si>
    <t>460003********2624</t>
  </si>
  <si>
    <t>460026********0966</t>
  </si>
  <si>
    <t>460027********4721</t>
  </si>
  <si>
    <t>460002********3828</t>
  </si>
  <si>
    <t>469023********2622</t>
  </si>
  <si>
    <t>469006********8429</t>
  </si>
  <si>
    <t>460006********4022</t>
  </si>
  <si>
    <t>422822********4522</t>
  </si>
  <si>
    <t>469025********0020</t>
  </si>
  <si>
    <t>230521********0322</t>
  </si>
  <si>
    <t>460200********5347</t>
  </si>
  <si>
    <t>230207********0815</t>
  </si>
  <si>
    <t>460007********0440</t>
  </si>
  <si>
    <t>140502********0015</t>
  </si>
  <si>
    <t>460200********382X</t>
  </si>
  <si>
    <t>469027********0029</t>
  </si>
  <si>
    <t>460002********3848</t>
  </si>
  <si>
    <t>460033********5083</t>
  </si>
  <si>
    <t>460031********0823</t>
  </si>
  <si>
    <t>630104********1521</t>
  </si>
  <si>
    <t>460033********5385</t>
  </si>
  <si>
    <t>362502********0844</t>
  </si>
  <si>
    <t>460107********3023</t>
  </si>
  <si>
    <t>460102********2722</t>
  </si>
  <si>
    <t>460031********5234</t>
  </si>
  <si>
    <t>460007********7245</t>
  </si>
  <si>
    <t>460028********1648</t>
  </si>
  <si>
    <t>460036********5220</t>
  </si>
  <si>
    <t>469021********2720</t>
  </si>
  <si>
    <t>510824********7029</t>
  </si>
  <si>
    <t>460028********0436</t>
  </si>
  <si>
    <t>320831********021X</t>
  </si>
  <si>
    <t>469023********9027</t>
  </si>
  <si>
    <t>460035********1122</t>
  </si>
  <si>
    <t>469023********4469</t>
  </si>
  <si>
    <t>460200********2727</t>
  </si>
  <si>
    <t>460003********1421</t>
  </si>
  <si>
    <t>522123********1079</t>
  </si>
  <si>
    <t>211324********0432</t>
  </si>
  <si>
    <t>460003********5622</t>
  </si>
  <si>
    <t>469027********5982</t>
  </si>
  <si>
    <t>460007********4970</t>
  </si>
  <si>
    <t>460003********6685</t>
  </si>
  <si>
    <t>130703********1521</t>
  </si>
  <si>
    <t>431122********6188</t>
  </si>
  <si>
    <t>469007********7265</t>
  </si>
  <si>
    <t>460025********0022</t>
  </si>
  <si>
    <t>362203********794X</t>
  </si>
  <si>
    <t>411726********1245</t>
  </si>
  <si>
    <t>511621********5661</t>
  </si>
  <si>
    <t>130826********2826</t>
  </si>
  <si>
    <t>469007********086X</t>
  </si>
  <si>
    <t>511602********6894</t>
  </si>
  <si>
    <t>460003********5426</t>
  </si>
  <si>
    <t>460005********1228</t>
  </si>
  <si>
    <t>469003********5624</t>
  </si>
  <si>
    <t>460006********4429</t>
  </si>
  <si>
    <t>469024********7621</t>
  </si>
  <si>
    <t>460025********1228</t>
  </si>
  <si>
    <t>460200********4474</t>
  </si>
  <si>
    <t>460006********0929</t>
  </si>
  <si>
    <t>460200********4015</t>
  </si>
  <si>
    <t>460102********1529</t>
  </si>
  <si>
    <t>460003********6417</t>
  </si>
  <si>
    <t>420621********3342</t>
  </si>
  <si>
    <t>469021********4527</t>
  </si>
  <si>
    <t>412824********3556</t>
  </si>
  <si>
    <t>452625********4402</t>
  </si>
  <si>
    <t>460025********0927</t>
  </si>
  <si>
    <t>460300********0621</t>
  </si>
  <si>
    <t>460033********5096</t>
  </si>
  <si>
    <t>460002********0329</t>
  </si>
  <si>
    <t>469003********4120</t>
  </si>
  <si>
    <t>460033********4781</t>
  </si>
  <si>
    <t>230604********5432</t>
  </si>
  <si>
    <t>469006********0027</t>
  </si>
  <si>
    <t>220282********414X</t>
  </si>
  <si>
    <t>460300********0029</t>
  </si>
  <si>
    <t>460033********4247</t>
  </si>
  <si>
    <t>469022********512X</t>
  </si>
  <si>
    <t>530421********2325</t>
  </si>
  <si>
    <t>460003********7024</t>
  </si>
  <si>
    <t>460028********5624</t>
  </si>
  <si>
    <t>469029********2325</t>
  </si>
  <si>
    <t>410927********1024</t>
  </si>
  <si>
    <t>522422********5028</t>
  </si>
  <si>
    <t>612701********2223</t>
  </si>
  <si>
    <t>460031********5629</t>
  </si>
  <si>
    <t>469003********4620</t>
  </si>
  <si>
    <t>420682********3024</t>
  </si>
  <si>
    <t>460026********3042</t>
  </si>
  <si>
    <t>460003********3963</t>
  </si>
  <si>
    <t>460006********4421</t>
  </si>
  <si>
    <t>460003********4668</t>
  </si>
  <si>
    <t>469028********3622</t>
  </si>
  <si>
    <t>469003********226X</t>
  </si>
  <si>
    <t>460102********4828</t>
  </si>
  <si>
    <t>632521********0024</t>
  </si>
  <si>
    <t>469024********6429</t>
  </si>
  <si>
    <t>231025********0026</t>
  </si>
  <si>
    <t>460003********322X</t>
  </si>
  <si>
    <t>460031********5243</t>
  </si>
  <si>
    <t>460026********0021</t>
  </si>
  <si>
    <t>460007********5371</t>
  </si>
  <si>
    <t>460200********3149</t>
  </si>
  <si>
    <t>469005********5126</t>
  </si>
  <si>
    <t>460036********4826</t>
  </si>
  <si>
    <t>500222********1620</t>
  </si>
  <si>
    <t>460027********702X</t>
  </si>
  <si>
    <t>460027********0624</t>
  </si>
  <si>
    <t>469007********7626</t>
  </si>
  <si>
    <t>460002********2214</t>
  </si>
  <si>
    <t>460028********2822</t>
  </si>
  <si>
    <t>460028********7242</t>
  </si>
  <si>
    <t>421126********0196</t>
  </si>
  <si>
    <t>510321********4289</t>
  </si>
  <si>
    <t>460026********0020</t>
  </si>
  <si>
    <t>460004********0885</t>
  </si>
  <si>
    <t>460003********3224</t>
  </si>
  <si>
    <t>512022********6093</t>
  </si>
  <si>
    <t>450512********0546</t>
  </si>
  <si>
    <t>460028********0421</t>
  </si>
  <si>
    <t>460006********272X</t>
  </si>
  <si>
    <t>140203********2623</t>
  </si>
  <si>
    <t>460200********1426</t>
  </si>
  <si>
    <t>460105********7526</t>
  </si>
  <si>
    <t>410426********7105</t>
  </si>
  <si>
    <t>460300********0026</t>
  </si>
  <si>
    <t>460025********0966</t>
  </si>
  <si>
    <t>460031********004X</t>
  </si>
  <si>
    <t>460108********2624</t>
  </si>
  <si>
    <t>220203********4526</t>
  </si>
  <si>
    <t>231004********0516</t>
  </si>
  <si>
    <t>411722********3727</t>
  </si>
  <si>
    <t>460200********4906</t>
  </si>
  <si>
    <t>460028********1247</t>
  </si>
  <si>
    <t>460006********0626</t>
  </si>
  <si>
    <t>460027********7620</t>
  </si>
  <si>
    <t>210921********7021</t>
  </si>
  <si>
    <t>622425********0661</t>
  </si>
  <si>
    <t>460002********0013</t>
  </si>
  <si>
    <t>460200********0021</t>
  </si>
  <si>
    <t>460006********482X</t>
  </si>
  <si>
    <t>440923********7348</t>
  </si>
  <si>
    <t>460025********2422</t>
  </si>
  <si>
    <t>460006********0023</t>
  </si>
  <si>
    <t>469007********0021</t>
  </si>
  <si>
    <t>469006********1645</t>
  </si>
  <si>
    <t>500383********598X</t>
  </si>
  <si>
    <t>469027********3228</t>
  </si>
  <si>
    <t>469023********0029</t>
  </si>
  <si>
    <t>460033********4472</t>
  </si>
  <si>
    <t>430682********9178</t>
  </si>
  <si>
    <t>469024********0022</t>
  </si>
  <si>
    <t>460028********5238</t>
  </si>
  <si>
    <t>460036********5222</t>
  </si>
  <si>
    <t>460033********3277</t>
  </si>
  <si>
    <t>460033********3581</t>
  </si>
  <si>
    <t>460033********3245</t>
  </si>
  <si>
    <t>362203********7341</t>
  </si>
  <si>
    <t>460200********3361</t>
  </si>
  <si>
    <t>469003********5024</t>
  </si>
  <si>
    <t>469024********0858</t>
  </si>
  <si>
    <t>469024********7222</t>
  </si>
  <si>
    <t>331081********0011</t>
  </si>
  <si>
    <t>460003********2466</t>
  </si>
  <si>
    <t>460031********321X</t>
  </si>
  <si>
    <t>469007********4390</t>
  </si>
  <si>
    <t>460028********7624</t>
  </si>
  <si>
    <t>460007********4379</t>
  </si>
  <si>
    <t>469024********3210</t>
  </si>
  <si>
    <t>469007********437X</t>
  </si>
  <si>
    <t>532128********6514</t>
  </si>
  <si>
    <t>460005********2513</t>
  </si>
  <si>
    <t>430523********7018</t>
  </si>
  <si>
    <t>460003********4637</t>
  </si>
  <si>
    <t>460003********3816</t>
  </si>
  <si>
    <t>460107********3027</t>
  </si>
  <si>
    <t>430521********4982</t>
  </si>
  <si>
    <t>330327********5166</t>
  </si>
  <si>
    <t>610527********4929</t>
  </si>
  <si>
    <t>460006********4418</t>
  </si>
  <si>
    <t>469007********8026</t>
  </si>
  <si>
    <t>610104********7316</t>
  </si>
  <si>
    <t>460027********4727</t>
  </si>
  <si>
    <t>132624********0032</t>
  </si>
  <si>
    <t>460027********7913</t>
  </si>
  <si>
    <t>469026********364X</t>
  </si>
  <si>
    <t>622621********0339</t>
  </si>
  <si>
    <t>142222********0331</t>
  </si>
  <si>
    <t>612426********661X</t>
  </si>
  <si>
    <t>460007********4375</t>
  </si>
  <si>
    <t>460027********6229</t>
  </si>
  <si>
    <t>460027********0011</t>
  </si>
  <si>
    <t>230126********0927</t>
  </si>
  <si>
    <t>232332********3020</t>
  </si>
  <si>
    <t>431121********0107</t>
  </si>
  <si>
    <t>460006********0216</t>
  </si>
  <si>
    <t>511623********5257</t>
  </si>
  <si>
    <t>460106********3422</t>
  </si>
  <si>
    <t>232326********6540</t>
  </si>
  <si>
    <t>320123********0419</t>
  </si>
  <si>
    <t>469026********5644</t>
  </si>
  <si>
    <t>460005********3521</t>
  </si>
  <si>
    <t>360313********3023</t>
  </si>
  <si>
    <t>460004********5222</t>
  </si>
  <si>
    <t>460033********4787</t>
  </si>
  <si>
    <t>430524********0102</t>
  </si>
  <si>
    <t>460200********0523</t>
  </si>
  <si>
    <t>632625********0027</t>
  </si>
  <si>
    <t>620503********5368</t>
  </si>
  <si>
    <t>460006********2026</t>
  </si>
  <si>
    <t>460027********5926</t>
  </si>
  <si>
    <t>152104********5940</t>
  </si>
  <si>
    <t>460031********644X</t>
  </si>
  <si>
    <t>469027********3249</t>
  </si>
  <si>
    <t>340825********021X</t>
  </si>
  <si>
    <t>469025********5429</t>
  </si>
  <si>
    <t>469002********6625</t>
  </si>
  <si>
    <t>460027********1327</t>
  </si>
  <si>
    <t>460035********0026</t>
  </si>
  <si>
    <t>361127********5726</t>
  </si>
  <si>
    <t>420106********4446</t>
  </si>
  <si>
    <t>610702********0422</t>
  </si>
  <si>
    <t>430407********4605</t>
  </si>
  <si>
    <t>460200********1669</t>
  </si>
  <si>
    <t>450802********3189</t>
  </si>
  <si>
    <t>469003********6722</t>
  </si>
  <si>
    <t>460004********6429</t>
  </si>
  <si>
    <t>220882********6041</t>
  </si>
  <si>
    <t>450923********3775</t>
  </si>
  <si>
    <t>361030********4925</t>
  </si>
  <si>
    <t>341225********0146</t>
  </si>
  <si>
    <t>460007********7647</t>
  </si>
  <si>
    <t>211421********0822</t>
  </si>
  <si>
    <t>460200********1202</t>
  </si>
  <si>
    <t>142725********0416</t>
  </si>
  <si>
    <t>460027********5643</t>
  </si>
  <si>
    <t>460026********1246</t>
  </si>
  <si>
    <t>460007********8029</t>
  </si>
  <si>
    <t>469003********5629</t>
  </si>
  <si>
    <t>460003********2428</t>
  </si>
  <si>
    <t>360730********007X</t>
  </si>
  <si>
    <t>460025********3326</t>
  </si>
  <si>
    <t>460006********0222</t>
  </si>
  <si>
    <t>450422********0220</t>
  </si>
  <si>
    <t>341623********6020</t>
  </si>
  <si>
    <t>460031********5262</t>
  </si>
  <si>
    <t>430482********8801</t>
  </si>
  <si>
    <t>460033********4175</t>
  </si>
  <si>
    <t>460031********0428</t>
  </si>
  <si>
    <t>362532********044X</t>
  </si>
  <si>
    <t>210624********822X</t>
  </si>
  <si>
    <t>430523********0048</t>
  </si>
  <si>
    <t>460006********2728</t>
  </si>
  <si>
    <t>411527********8520</t>
  </si>
  <si>
    <t>622824********0641</t>
  </si>
  <si>
    <t>469026********0047</t>
  </si>
  <si>
    <t>460025********3323</t>
  </si>
  <si>
    <t>460034********1527</t>
  </si>
  <si>
    <t>350628********2029</t>
  </si>
  <si>
    <t>460004********2423</t>
  </si>
  <si>
    <t>469007********6188</t>
  </si>
  <si>
    <t>431122********7681</t>
  </si>
  <si>
    <t>460006********2369</t>
  </si>
  <si>
    <t>460034********5019</t>
  </si>
  <si>
    <t>469021********2127</t>
  </si>
  <si>
    <t>460002********3629</t>
  </si>
  <si>
    <t>460002********6622</t>
  </si>
  <si>
    <t>460034********1849</t>
  </si>
  <si>
    <t>230403********0527</t>
  </si>
  <si>
    <t>460025********1522</t>
  </si>
  <si>
    <t>430181********9064</t>
  </si>
  <si>
    <t>140430********7210</t>
  </si>
  <si>
    <t>469002********1226</t>
  </si>
  <si>
    <t>460027********7624</t>
  </si>
  <si>
    <t>460031********5642</t>
  </si>
  <si>
    <t>460102********0622</t>
  </si>
  <si>
    <t>230123********1714</t>
  </si>
  <si>
    <t>140203********3926</t>
  </si>
  <si>
    <t>469021********3321</t>
  </si>
  <si>
    <t>469007********7645</t>
  </si>
  <si>
    <t>362502********0424</t>
  </si>
  <si>
    <t>460007********7621</t>
  </si>
  <si>
    <t>411625********1245</t>
  </si>
  <si>
    <t>360981********0327</t>
  </si>
  <si>
    <t>411729********6346</t>
  </si>
  <si>
    <t>460031********1221</t>
  </si>
  <si>
    <t>460003********4224</t>
  </si>
  <si>
    <t>460003********4625</t>
  </si>
  <si>
    <t>513701********4226</t>
  </si>
  <si>
    <t>362502********2066</t>
  </si>
  <si>
    <t>460001********1029</t>
  </si>
  <si>
    <t>460006********4042</t>
  </si>
  <si>
    <t>460031********5622</t>
  </si>
  <si>
    <t>522101********7625</t>
  </si>
  <si>
    <t>612422********0548</t>
  </si>
  <si>
    <t>420624********2943</t>
  </si>
  <si>
    <t>460025********2121</t>
  </si>
  <si>
    <t>469024********5625</t>
  </si>
  <si>
    <t>469003********6129</t>
  </si>
  <si>
    <t>460004********522X</t>
  </si>
  <si>
    <t>231026********0329</t>
  </si>
  <si>
    <t>460200********4481</t>
  </si>
  <si>
    <t>230921********0221</t>
  </si>
  <si>
    <t>460006********0412</t>
  </si>
  <si>
    <t>460007********0066</t>
  </si>
  <si>
    <t>460033********4508</t>
  </si>
  <si>
    <t>360424********2320</t>
  </si>
  <si>
    <t>140202********004X</t>
  </si>
  <si>
    <t>421127********5627</t>
  </si>
  <si>
    <t>360403********2427</t>
  </si>
  <si>
    <t>460300********0626</t>
  </si>
  <si>
    <t>460003********7411</t>
  </si>
  <si>
    <t>410526********0835</t>
  </si>
  <si>
    <t>469026********3225</t>
  </si>
  <si>
    <t>211202********1040</t>
  </si>
  <si>
    <t>469024********7224</t>
  </si>
  <si>
    <t>210423********1022</t>
  </si>
  <si>
    <t>654123********482X</t>
  </si>
  <si>
    <t>452224********2521</t>
  </si>
  <si>
    <t>513922********7442</t>
  </si>
  <si>
    <t>530113********254X</t>
  </si>
  <si>
    <t>460006********0440</t>
  </si>
  <si>
    <t>522729********4519</t>
  </si>
  <si>
    <t>210281********0223</t>
  </si>
  <si>
    <t>445222********2223</t>
  </si>
  <si>
    <t>469028********1823</t>
  </si>
  <si>
    <t>411525********5887</t>
  </si>
  <si>
    <t>460103********1225</t>
  </si>
  <si>
    <t>140724********0086</t>
  </si>
  <si>
    <t>460102********3326</t>
  </si>
  <si>
    <t>460300********0336</t>
  </si>
  <si>
    <t>460104********0941</t>
  </si>
  <si>
    <t>460200********2087</t>
  </si>
  <si>
    <t>522424********2283</t>
  </si>
  <si>
    <t>460003********676X</t>
  </si>
  <si>
    <t>522328********492X</t>
  </si>
  <si>
    <t>620523********1736</t>
  </si>
  <si>
    <t>460030********362X</t>
  </si>
  <si>
    <t>610113********0011</t>
  </si>
  <si>
    <t>460005********5146</t>
  </si>
  <si>
    <t>460003********6028</t>
  </si>
  <si>
    <t>460003********2221</t>
  </si>
  <si>
    <t>460007********4665</t>
  </si>
  <si>
    <t>460006********4627</t>
  </si>
  <si>
    <t>654023********0885</t>
  </si>
  <si>
    <t>430421********3420</t>
  </si>
  <si>
    <t>469003********3523</t>
  </si>
  <si>
    <t>460036********3227</t>
  </si>
  <si>
    <t>460105********3925</t>
  </si>
  <si>
    <t>130929********3820</t>
  </si>
  <si>
    <t>469021********002X</t>
  </si>
  <si>
    <t>232724********1121</t>
  </si>
  <si>
    <t>469003********6442</t>
  </si>
  <si>
    <t>522423********503X</t>
  </si>
  <si>
    <t>460032********902X</t>
  </si>
  <si>
    <t>360826********7322</t>
  </si>
  <si>
    <t>460003********464X</t>
  </si>
  <si>
    <t>460036********0041</t>
  </si>
  <si>
    <t>622701********1616</t>
  </si>
  <si>
    <t>460103********0623</t>
  </si>
  <si>
    <t>460003********3460</t>
  </si>
  <si>
    <t>460033********3587</t>
  </si>
  <si>
    <t>460030********5114</t>
  </si>
  <si>
    <t>460033********7185</t>
  </si>
  <si>
    <t>460006********8122</t>
  </si>
  <si>
    <t>460003********0620</t>
  </si>
  <si>
    <t>460104********1525</t>
  </si>
  <si>
    <t>460033********4474</t>
  </si>
  <si>
    <t>362227********1210</t>
  </si>
  <si>
    <t>420682********0524</t>
  </si>
  <si>
    <t>460200********188X</t>
  </si>
  <si>
    <t>460102********212X</t>
  </si>
  <si>
    <t>460006********6528</t>
  </si>
  <si>
    <t>460006********1646</t>
  </si>
  <si>
    <t>220621********0023</t>
  </si>
  <si>
    <t>371702********4345</t>
  </si>
  <si>
    <t>460033********5980</t>
  </si>
  <si>
    <t>460105********7512</t>
  </si>
  <si>
    <t>450721********048X</t>
  </si>
  <si>
    <t>469007********7616</t>
  </si>
  <si>
    <t>469023********0045</t>
  </si>
  <si>
    <t>412321********0021</t>
  </si>
  <si>
    <t>500381********6725</t>
  </si>
  <si>
    <t>469003********2724</t>
  </si>
  <si>
    <t>431124********0355</t>
  </si>
  <si>
    <t>460102********2429</t>
  </si>
  <si>
    <t>230421********0830</t>
  </si>
  <si>
    <t>469023********2038</t>
  </si>
  <si>
    <t>460104********0626</t>
  </si>
  <si>
    <t>469021********1211</t>
  </si>
  <si>
    <t>460006********0653</t>
  </si>
  <si>
    <t>469006********6523</t>
  </si>
  <si>
    <t>460007********6566</t>
  </si>
  <si>
    <t>460006********342X</t>
  </si>
  <si>
    <t>460006********2345</t>
  </si>
  <si>
    <t>469007********4360</t>
  </si>
  <si>
    <t>469003********5023</t>
  </si>
  <si>
    <t>469003********3724</t>
  </si>
  <si>
    <t>460006********622X</t>
  </si>
  <si>
    <t>469023********0618</t>
  </si>
  <si>
    <t>460103********1524</t>
  </si>
  <si>
    <t>511324********1803</t>
  </si>
  <si>
    <t>460003********4242</t>
  </si>
  <si>
    <t>460007********5038</t>
  </si>
  <si>
    <t>460025********0922</t>
  </si>
  <si>
    <t>230882********2924</t>
  </si>
  <si>
    <t>460200********5524</t>
  </si>
  <si>
    <t>460027********4438</t>
  </si>
  <si>
    <t>370102********4115</t>
  </si>
  <si>
    <t>460006********1641</t>
  </si>
  <si>
    <t>460107********3414</t>
  </si>
  <si>
    <t>469022********0041</t>
  </si>
  <si>
    <t>460003********6426</t>
  </si>
  <si>
    <t>510521********1252</t>
  </si>
  <si>
    <t>460003********2438</t>
  </si>
  <si>
    <t>469029********0413</t>
  </si>
  <si>
    <t>460033********4525</t>
  </si>
  <si>
    <t>469007********0028</t>
  </si>
  <si>
    <t>532924********071X</t>
  </si>
  <si>
    <t>530423********0312</t>
  </si>
  <si>
    <t>460006********0922</t>
  </si>
  <si>
    <t>460034********1821</t>
  </si>
  <si>
    <t>460103********3046</t>
  </si>
  <si>
    <t>460103********2710</t>
  </si>
  <si>
    <t>469007********7221</t>
  </si>
  <si>
    <t>460200********5127</t>
  </si>
  <si>
    <t>469027********3907</t>
  </si>
  <si>
    <t>460006********1617</t>
  </si>
  <si>
    <t>460033********4811</t>
  </si>
  <si>
    <t>460028********4424</t>
  </si>
  <si>
    <t>460004********0868</t>
  </si>
  <si>
    <t>460007********336X</t>
  </si>
  <si>
    <t>460105********3022</t>
  </si>
  <si>
    <t>460003********4019</t>
  </si>
  <si>
    <t>460031********122X</t>
  </si>
  <si>
    <t>469024********0414</t>
  </si>
  <si>
    <t>522428********4211</t>
  </si>
  <si>
    <t>460007********7238</t>
  </si>
  <si>
    <t>460006********4028</t>
  </si>
  <si>
    <t>460004********3623</t>
  </si>
  <si>
    <t>460031********7264</t>
  </si>
  <si>
    <t>460033********6086</t>
  </si>
  <si>
    <t>460033********5104</t>
  </si>
  <si>
    <t>460006********0219</t>
  </si>
  <si>
    <t>460033********2088</t>
  </si>
  <si>
    <t>460033********4771</t>
  </si>
  <si>
    <t>511923********0023</t>
  </si>
  <si>
    <t>522725********3029</t>
  </si>
  <si>
    <t>430524********5269</t>
  </si>
  <si>
    <t>500230********6861</t>
  </si>
  <si>
    <t>460005********3030</t>
  </si>
  <si>
    <t>469028********1226</t>
  </si>
  <si>
    <t>142201********271X</t>
  </si>
  <si>
    <t>460031********5242</t>
  </si>
  <si>
    <t>460006********8423</t>
  </si>
  <si>
    <t>460200********1686</t>
  </si>
  <si>
    <t>232332********2114</t>
  </si>
  <si>
    <t>460006********0028</t>
  </si>
  <si>
    <t>460006********5227</t>
  </si>
  <si>
    <t>460003********2226</t>
  </si>
  <si>
    <t>460003********2634</t>
  </si>
  <si>
    <t>460028********7274</t>
  </si>
  <si>
    <t>469003********5626</t>
  </si>
  <si>
    <t>460007********7230</t>
  </si>
  <si>
    <t>469023********6225</t>
  </si>
  <si>
    <t>460104********1221</t>
  </si>
  <si>
    <t>460006********1680</t>
  </si>
  <si>
    <t>469026********5627</t>
  </si>
  <si>
    <t>460007********764X</t>
  </si>
  <si>
    <t>460032********762X</t>
  </si>
  <si>
    <t>460102********5121</t>
  </si>
  <si>
    <t>460033********4567</t>
  </si>
  <si>
    <t>460006********4825</t>
  </si>
  <si>
    <t>460003********5023</t>
  </si>
  <si>
    <t>430321********2227</t>
  </si>
  <si>
    <t>612429********1180</t>
  </si>
  <si>
    <t>460006********5926</t>
  </si>
  <si>
    <t>460002********4623</t>
  </si>
  <si>
    <t>460034********5042</t>
  </si>
  <si>
    <t>341225********4955</t>
  </si>
  <si>
    <t>460108********1324</t>
  </si>
  <si>
    <t>460033********3888</t>
  </si>
  <si>
    <t>460003********6616</t>
  </si>
  <si>
    <t>460007********0865</t>
  </si>
  <si>
    <t>500235********6672</t>
  </si>
  <si>
    <t>460033********7188</t>
  </si>
  <si>
    <t>469024********0010</t>
  </si>
  <si>
    <t>460007********4989</t>
  </si>
  <si>
    <t>460027********4749</t>
  </si>
  <si>
    <t>460003********1812</t>
  </si>
  <si>
    <t>460028********3219</t>
  </si>
  <si>
    <t>460200********4483</t>
  </si>
  <si>
    <t>460006********4641</t>
  </si>
  <si>
    <t>460003********2824</t>
  </si>
  <si>
    <t>460028********0863</t>
  </si>
  <si>
    <t>460033********6290</t>
  </si>
  <si>
    <t>469003********642X</t>
  </si>
  <si>
    <t>460002********0527</t>
  </si>
  <si>
    <t>469007********8523</t>
  </si>
  <si>
    <t>460103********3022</t>
  </si>
  <si>
    <t>460102********1227</t>
  </si>
  <si>
    <t>460033********3938</t>
  </si>
  <si>
    <t>460027********5725</t>
  </si>
  <si>
    <t>460007********042X</t>
  </si>
  <si>
    <t>469024********5227</t>
  </si>
  <si>
    <t>460003********7427</t>
  </si>
  <si>
    <t>460026********5143</t>
  </si>
  <si>
    <t>460033********4882</t>
  </si>
  <si>
    <t>460105********0054</t>
  </si>
  <si>
    <t>469003********5017</t>
  </si>
  <si>
    <t>460003********382X</t>
  </si>
  <si>
    <t>460007********0413</t>
  </si>
  <si>
    <t>469022********0325</t>
  </si>
  <si>
    <t>532627********0729</t>
  </si>
  <si>
    <t>460003********6427</t>
  </si>
  <si>
    <t>460028********0428</t>
  </si>
  <si>
    <t>460003********0610</t>
  </si>
  <si>
    <t>460003********0412</t>
  </si>
  <si>
    <t>152634********1210</t>
  </si>
  <si>
    <t>460003********5410</t>
  </si>
  <si>
    <t>460200********3874</t>
  </si>
  <si>
    <t>460003********3011</t>
  </si>
  <si>
    <t>460006********3418</t>
  </si>
  <si>
    <t>460006********7510</t>
  </si>
  <si>
    <t>511525********7756</t>
  </si>
  <si>
    <t>460027********4411</t>
  </si>
  <si>
    <t>460002********6017</t>
  </si>
  <si>
    <t>450127********0911</t>
  </si>
  <si>
    <t>460003********3412</t>
  </si>
  <si>
    <t>460035********2316</t>
  </si>
  <si>
    <t>330621********7752</t>
  </si>
  <si>
    <t>430421********9200</t>
  </si>
  <si>
    <t>410728********0038</t>
  </si>
  <si>
    <t>460031********0014</t>
  </si>
  <si>
    <t>460003********4619</t>
  </si>
  <si>
    <t>460003********2930</t>
  </si>
  <si>
    <t>422801********0020</t>
  </si>
  <si>
    <t>460027********2919</t>
  </si>
  <si>
    <t>460034********6313</t>
  </si>
  <si>
    <t>460036********0024</t>
  </si>
  <si>
    <t>460003********0217</t>
  </si>
  <si>
    <t>430921********7942</t>
  </si>
  <si>
    <t>370406********5011</t>
  </si>
  <si>
    <t>460006********8113</t>
  </si>
  <si>
    <t>320114********1213</t>
  </si>
  <si>
    <t>460006********2734</t>
  </si>
  <si>
    <t>430602********2534</t>
  </si>
  <si>
    <t>460027********4459</t>
  </si>
  <si>
    <t>350481********6513</t>
  </si>
  <si>
    <t>371728********5198</t>
  </si>
  <si>
    <t>460006********4814</t>
  </si>
  <si>
    <t>460025********2122</t>
  </si>
  <si>
    <t>460033********4513</t>
  </si>
  <si>
    <t>460034********1218</t>
  </si>
  <si>
    <t>410802********0038</t>
  </si>
  <si>
    <t>130322********0019</t>
  </si>
  <si>
    <t>460200********3864</t>
  </si>
  <si>
    <t>469023********9012</t>
  </si>
  <si>
    <t>460034********0011</t>
  </si>
  <si>
    <t>460003********2630</t>
  </si>
  <si>
    <t>460033********4996</t>
  </si>
  <si>
    <t>469003********2212</t>
  </si>
  <si>
    <t>469003********2793</t>
  </si>
  <si>
    <t>469030********701X</t>
  </si>
  <si>
    <t>469003********3033</t>
  </si>
  <si>
    <t>460007********6157</t>
  </si>
  <si>
    <t>460003********4073</t>
  </si>
  <si>
    <t>469021********1530</t>
  </si>
  <si>
    <t>152324********1823</t>
  </si>
  <si>
    <t>460034********005X</t>
  </si>
  <si>
    <t>150823********2825</t>
  </si>
  <si>
    <t>430523********7626</t>
  </si>
  <si>
    <t>460002********0310</t>
  </si>
  <si>
    <t>370903********4421</t>
  </si>
  <si>
    <t>460003********7611</t>
  </si>
  <si>
    <t>469028********2727</t>
  </si>
  <si>
    <t>371102********0339</t>
  </si>
  <si>
    <t>469007********5797</t>
  </si>
  <si>
    <t>469001********1015</t>
  </si>
  <si>
    <t>430703********9612</t>
  </si>
  <si>
    <t>460027********5917</t>
  </si>
  <si>
    <t>460006********4018</t>
  </si>
  <si>
    <t>460006********7814</t>
  </si>
  <si>
    <t>460006********7522</t>
  </si>
  <si>
    <t>410185********3012</t>
  </si>
  <si>
    <t>469004********4974</t>
  </si>
  <si>
    <t>460004********3424</t>
  </si>
  <si>
    <t>460102********1230</t>
  </si>
  <si>
    <t>469007********5774</t>
  </si>
  <si>
    <t>460006********4453</t>
  </si>
  <si>
    <t>460030********5420</t>
  </si>
  <si>
    <t>360481********2225</t>
  </si>
  <si>
    <t>460003********0416</t>
  </si>
  <si>
    <t>460036********0010</t>
  </si>
  <si>
    <t>460006********2317</t>
  </si>
  <si>
    <t>460034********2712</t>
  </si>
  <si>
    <t>352227********3556</t>
  </si>
  <si>
    <t>211103********1724</t>
  </si>
  <si>
    <t>469027********7497</t>
  </si>
  <si>
    <t>460028********4412</t>
  </si>
  <si>
    <t>460004********5024</t>
  </si>
  <si>
    <t>469025********0917</t>
  </si>
  <si>
    <t>460022********0514</t>
  </si>
  <si>
    <t>469028********2112</t>
  </si>
  <si>
    <t>460035********2118</t>
  </si>
  <si>
    <t>469027********7176</t>
  </si>
  <si>
    <t>460022********3216</t>
  </si>
  <si>
    <t>430124********6572</t>
  </si>
  <si>
    <t>530926********1428</t>
  </si>
  <si>
    <t>460003********201X</t>
  </si>
  <si>
    <t>460007********7257</t>
  </si>
  <si>
    <t>220502********0614</t>
  </si>
  <si>
    <t>460003********5853</t>
  </si>
  <si>
    <t>130926********2825</t>
  </si>
  <si>
    <t>612427********0915</t>
  </si>
  <si>
    <t>460031********5619</t>
  </si>
  <si>
    <t>460034********1217</t>
  </si>
  <si>
    <t>460034********3017</t>
  </si>
  <si>
    <t>130183********0999</t>
  </si>
  <si>
    <t>610402********7492</t>
  </si>
  <si>
    <t>460102********331X</t>
  </si>
  <si>
    <t>460006********061X</t>
  </si>
  <si>
    <t>530425********1116</t>
  </si>
  <si>
    <t>469023********3734</t>
  </si>
  <si>
    <t>460005********1731</t>
  </si>
  <si>
    <t>370283********6612</t>
  </si>
  <si>
    <t>460002********4627</t>
  </si>
  <si>
    <t>460034********5033</t>
  </si>
  <si>
    <t>460200********273X</t>
  </si>
  <si>
    <t>460003********0219</t>
  </si>
  <si>
    <t>230103********092X</t>
  </si>
  <si>
    <t>460007********0846</t>
  </si>
  <si>
    <t>431126********3223</t>
  </si>
  <si>
    <t>460030********3332</t>
  </si>
  <si>
    <t>460033********3211</t>
  </si>
  <si>
    <t>460028********002X</t>
  </si>
  <si>
    <t>469003********7024</t>
  </si>
  <si>
    <t>460200********5361</t>
  </si>
  <si>
    <t>370882********5225</t>
  </si>
  <si>
    <t>460104********0348</t>
  </si>
  <si>
    <t>460033********5116</t>
  </si>
  <si>
    <t>130429********248X</t>
  </si>
  <si>
    <t>460004********3626</t>
  </si>
  <si>
    <t>520202********8729</t>
  </si>
  <si>
    <t>430523********8021</t>
  </si>
  <si>
    <t>650103********2810</t>
  </si>
  <si>
    <t>460003********2228</t>
  </si>
  <si>
    <t>532128********0528</t>
  </si>
  <si>
    <t>460004********2669</t>
  </si>
  <si>
    <t>220523********3029</t>
  </si>
  <si>
    <t>460107********3421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</si>
</sst>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15"/>
  <sheetViews>
    <sheetView tabSelected="1" zoomScaleSheetLayoutView="60" workbookViewId="0">
      <selection activeCell="F6" sqref="F6"/>
    </sheetView>
  </sheetViews>
  <sheetFormatPr defaultColWidth="9" defaultRowHeight="24" customHeight="1" outlineLevelCol="3"/>
  <cols>
    <col min="1" max="1" width="9" style="1"/>
    <col min="2" max="2" width="12.5" style="1" customWidth="1"/>
    <col min="3" max="3" width="33.5" style="1" customWidth="1"/>
    <col min="4" max="4" width="16" style="1" customWidth="1"/>
    <col min="5" max="16384" width="9" style="1"/>
  </cols>
  <sheetData>
    <row r="1" customHeight="1" spans="1:4">
      <c r="A1" s="1" t="s">
        <v>0</v>
      </c>
    </row>
    <row r="2" customHeight="1" spans="1:4">
      <c r="A2" s="2" t="s">
        <v>1</v>
      </c>
      <c r="B2" s="2"/>
      <c r="C2" s="2"/>
      <c r="D2" s="2"/>
    </row>
    <row r="4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customHeight="1" spans="1:4">
      <c r="A5" s="3">
        <v>1</v>
      </c>
      <c r="B5" s="3" t="str">
        <f>"方海涛"</f>
        <v>方海涛</v>
      </c>
      <c r="C5" s="3" t="s">
        <v>6</v>
      </c>
      <c r="D5" s="3"/>
    </row>
    <row r="6" customHeight="1" spans="1:4">
      <c r="A6" s="3">
        <v>2</v>
      </c>
      <c r="B6" s="3" t="str">
        <f>"王焕新"</f>
        <v>王焕新</v>
      </c>
      <c r="C6" s="3" t="s">
        <v>7</v>
      </c>
      <c r="D6" s="3"/>
    </row>
    <row r="7" customHeight="1" spans="1:4">
      <c r="A7" s="3">
        <v>3</v>
      </c>
      <c r="B7" s="3" t="str">
        <f>"符兴帅"</f>
        <v>符兴帅</v>
      </c>
      <c r="C7" s="3" t="s">
        <v>8</v>
      </c>
      <c r="D7" s="3"/>
    </row>
    <row r="8" customHeight="1" spans="1:4">
      <c r="A8" s="3">
        <v>4</v>
      </c>
      <c r="B8" s="3" t="str">
        <f>"崔锦"</f>
        <v>崔锦</v>
      </c>
      <c r="C8" s="3" t="s">
        <v>9</v>
      </c>
      <c r="D8" s="3"/>
    </row>
    <row r="9" customHeight="1" spans="1:4">
      <c r="A9" s="3">
        <v>5</v>
      </c>
      <c r="B9" s="3" t="str">
        <f>"符冬晴"</f>
        <v>符冬晴</v>
      </c>
      <c r="C9" s="3" t="s">
        <v>10</v>
      </c>
      <c r="D9" s="3"/>
    </row>
    <row r="10" customHeight="1" spans="1:4">
      <c r="A10" s="3">
        <v>6</v>
      </c>
      <c r="B10" s="3" t="str">
        <f>"吴日鲜"</f>
        <v>吴日鲜</v>
      </c>
      <c r="C10" s="3" t="s">
        <v>11</v>
      </c>
      <c r="D10" s="3"/>
    </row>
    <row r="11" customHeight="1" spans="1:4">
      <c r="A11" s="3">
        <v>7</v>
      </c>
      <c r="B11" s="3" t="str">
        <f>"周蔚琨"</f>
        <v>周蔚琨</v>
      </c>
      <c r="C11" s="3" t="s">
        <v>12</v>
      </c>
      <c r="D11" s="3"/>
    </row>
    <row r="12" customHeight="1" spans="1:4">
      <c r="A12" s="3">
        <v>8</v>
      </c>
      <c r="B12" s="3" t="str">
        <f>"于海玲"</f>
        <v>于海玲</v>
      </c>
      <c r="C12" s="3" t="s">
        <v>13</v>
      </c>
      <c r="D12" s="3"/>
    </row>
    <row r="13" customHeight="1" spans="1:4">
      <c r="A13" s="3">
        <v>9</v>
      </c>
      <c r="B13" s="3" t="str">
        <f>"孟泽镜"</f>
        <v>孟泽镜</v>
      </c>
      <c r="C13" s="3" t="s">
        <v>14</v>
      </c>
      <c r="D13" s="3"/>
    </row>
    <row r="14" customHeight="1" spans="1:4">
      <c r="A14" s="3">
        <v>10</v>
      </c>
      <c r="B14" s="3" t="str">
        <f>"符启舶"</f>
        <v>符启舶</v>
      </c>
      <c r="C14" s="3" t="s">
        <v>15</v>
      </c>
      <c r="D14" s="3"/>
    </row>
    <row r="15" customHeight="1" spans="1:4">
      <c r="A15" s="3">
        <v>11</v>
      </c>
      <c r="B15" s="3" t="str">
        <f>"黎丽娟"</f>
        <v>黎丽娟</v>
      </c>
      <c r="C15" s="3" t="s">
        <v>16</v>
      </c>
      <c r="D15" s="3"/>
    </row>
    <row r="16" customHeight="1" spans="1:4">
      <c r="A16" s="3">
        <v>12</v>
      </c>
      <c r="B16" s="3" t="str">
        <f>"曹明友"</f>
        <v>曹明友</v>
      </c>
      <c r="C16" s="3" t="s">
        <v>17</v>
      </c>
      <c r="D16" s="3"/>
    </row>
    <row r="17" customHeight="1" spans="1:4">
      <c r="A17" s="3">
        <v>13</v>
      </c>
      <c r="B17" s="3" t="str">
        <f>"王仲宇"</f>
        <v>王仲宇</v>
      </c>
      <c r="C17" s="3" t="s">
        <v>18</v>
      </c>
      <c r="D17" s="3"/>
    </row>
    <row r="18" customHeight="1" spans="1:4">
      <c r="A18" s="3">
        <v>14</v>
      </c>
      <c r="B18" s="3" t="str">
        <f>"钟珍珍"</f>
        <v>钟珍珍</v>
      </c>
      <c r="C18" s="3" t="s">
        <v>19</v>
      </c>
      <c r="D18" s="3"/>
    </row>
    <row r="19" customHeight="1" spans="1:4">
      <c r="A19" s="3">
        <v>15</v>
      </c>
      <c r="B19" s="3" t="str">
        <f>"王少妹"</f>
        <v>王少妹</v>
      </c>
      <c r="C19" s="3" t="s">
        <v>20</v>
      </c>
      <c r="D19" s="3"/>
    </row>
    <row r="20" customHeight="1" spans="1:4">
      <c r="A20" s="3">
        <v>16</v>
      </c>
      <c r="B20" s="3" t="str">
        <f>"吉琼娟"</f>
        <v>吉琼娟</v>
      </c>
      <c r="C20" s="3" t="s">
        <v>21</v>
      </c>
      <c r="D20" s="3"/>
    </row>
    <row r="21" customHeight="1" spans="1:4">
      <c r="A21" s="3">
        <v>17</v>
      </c>
      <c r="B21" s="3" t="str">
        <f>"张燕锦"</f>
        <v>张燕锦</v>
      </c>
      <c r="C21" s="3" t="s">
        <v>22</v>
      </c>
      <c r="D21" s="3"/>
    </row>
    <row r="22" customHeight="1" spans="1:4">
      <c r="A22" s="3">
        <v>18</v>
      </c>
      <c r="B22" s="3" t="str">
        <f>"姜小环"</f>
        <v>姜小环</v>
      </c>
      <c r="C22" s="3" t="s">
        <v>23</v>
      </c>
      <c r="D22" s="3"/>
    </row>
    <row r="23" customHeight="1" spans="1:4">
      <c r="A23" s="3">
        <v>19</v>
      </c>
      <c r="B23" s="3" t="str">
        <f>"倪德荟"</f>
        <v>倪德荟</v>
      </c>
      <c r="C23" s="3" t="s">
        <v>24</v>
      </c>
      <c r="D23" s="3"/>
    </row>
    <row r="24" customHeight="1" spans="1:4">
      <c r="A24" s="3">
        <v>20</v>
      </c>
      <c r="B24" s="3" t="str">
        <f>"朱进霞"</f>
        <v>朱进霞</v>
      </c>
      <c r="C24" s="3" t="s">
        <v>25</v>
      </c>
      <c r="D24" s="3"/>
    </row>
    <row r="25" customHeight="1" spans="1:4">
      <c r="A25" s="3">
        <v>21</v>
      </c>
      <c r="B25" s="3" t="str">
        <f>"吴立霞"</f>
        <v>吴立霞</v>
      </c>
      <c r="C25" s="3" t="s">
        <v>26</v>
      </c>
      <c r="D25" s="3"/>
    </row>
    <row r="26" customHeight="1" spans="1:4">
      <c r="A26" s="3">
        <v>22</v>
      </c>
      <c r="B26" s="3" t="str">
        <f>"王丹"</f>
        <v>王丹</v>
      </c>
      <c r="C26" s="3" t="s">
        <v>27</v>
      </c>
      <c r="D26" s="3"/>
    </row>
    <row r="27" customHeight="1" spans="1:4">
      <c r="A27" s="3">
        <v>23</v>
      </c>
      <c r="B27" s="3" t="str">
        <f>"吴剑花"</f>
        <v>吴剑花</v>
      </c>
      <c r="C27" s="3" t="s">
        <v>28</v>
      </c>
      <c r="D27" s="3"/>
    </row>
    <row r="28" customHeight="1" spans="1:4">
      <c r="A28" s="3">
        <v>24</v>
      </c>
      <c r="B28" s="3" t="str">
        <f>"蒙潇"</f>
        <v>蒙潇</v>
      </c>
      <c r="C28" s="3" t="s">
        <v>29</v>
      </c>
      <c r="D28" s="3"/>
    </row>
    <row r="29" customHeight="1" spans="1:4">
      <c r="A29" s="3">
        <v>25</v>
      </c>
      <c r="B29" s="3" t="str">
        <f>"许文文"</f>
        <v>许文文</v>
      </c>
      <c r="C29" s="3" t="s">
        <v>30</v>
      </c>
      <c r="D29" s="3"/>
    </row>
    <row r="30" customHeight="1" spans="1:4">
      <c r="A30" s="3">
        <v>26</v>
      </c>
      <c r="B30" s="3" t="str">
        <f>"吉家妮"</f>
        <v>吉家妮</v>
      </c>
      <c r="C30" s="3" t="s">
        <v>31</v>
      </c>
      <c r="D30" s="3"/>
    </row>
    <row r="31" customHeight="1" spans="1:4">
      <c r="A31" s="3">
        <v>27</v>
      </c>
      <c r="B31" s="3" t="str">
        <f>"关远远"</f>
        <v>关远远</v>
      </c>
      <c r="C31" s="3" t="s">
        <v>32</v>
      </c>
      <c r="D31" s="3"/>
    </row>
    <row r="32" customHeight="1" spans="1:4">
      <c r="A32" s="3">
        <v>28</v>
      </c>
      <c r="B32" s="3" t="str">
        <f>"卞美汇"</f>
        <v>卞美汇</v>
      </c>
      <c r="C32" s="3" t="s">
        <v>33</v>
      </c>
      <c r="D32" s="3"/>
    </row>
    <row r="33" customHeight="1" spans="1:4">
      <c r="A33" s="3">
        <v>29</v>
      </c>
      <c r="B33" s="3" t="str">
        <f>"汤文倩"</f>
        <v>汤文倩</v>
      </c>
      <c r="C33" s="3" t="s">
        <v>34</v>
      </c>
      <c r="D33" s="3"/>
    </row>
    <row r="34" customHeight="1" spans="1:4">
      <c r="A34" s="3">
        <v>30</v>
      </c>
      <c r="B34" s="3" t="str">
        <f>"梁欢欢"</f>
        <v>梁欢欢</v>
      </c>
      <c r="C34" s="3" t="s">
        <v>35</v>
      </c>
      <c r="D34" s="3"/>
    </row>
    <row r="35" customHeight="1" spans="1:4">
      <c r="A35" s="3">
        <v>31</v>
      </c>
      <c r="B35" s="3" t="str">
        <f>"陈圣婷"</f>
        <v>陈圣婷</v>
      </c>
      <c r="C35" s="3" t="s">
        <v>36</v>
      </c>
      <c r="D35" s="3"/>
    </row>
    <row r="36" customHeight="1" spans="1:4">
      <c r="A36" s="3">
        <v>32</v>
      </c>
      <c r="B36" s="3" t="str">
        <f>"许佳莉"</f>
        <v>许佳莉</v>
      </c>
      <c r="C36" s="3" t="s">
        <v>37</v>
      </c>
      <c r="D36" s="3"/>
    </row>
    <row r="37" customHeight="1" spans="1:4">
      <c r="A37" s="3">
        <v>33</v>
      </c>
      <c r="B37" s="3" t="str">
        <f>"谢丽霞"</f>
        <v>谢丽霞</v>
      </c>
      <c r="C37" s="3" t="s">
        <v>38</v>
      </c>
      <c r="D37" s="3"/>
    </row>
    <row r="38" customHeight="1" spans="1:4">
      <c r="A38" s="3">
        <v>34</v>
      </c>
      <c r="B38" s="3" t="str">
        <f>"黄佳佳"</f>
        <v>黄佳佳</v>
      </c>
      <c r="C38" s="3" t="s">
        <v>39</v>
      </c>
      <c r="D38" s="3"/>
    </row>
    <row r="39" customHeight="1" spans="1:4">
      <c r="A39" s="3">
        <v>35</v>
      </c>
      <c r="B39" s="3" t="str">
        <f>"林倩"</f>
        <v>林倩</v>
      </c>
      <c r="C39" s="3" t="s">
        <v>40</v>
      </c>
      <c r="D39" s="3"/>
    </row>
    <row r="40" customHeight="1" spans="1:4">
      <c r="A40" s="3">
        <v>36</v>
      </c>
      <c r="B40" s="3" t="str">
        <f>"王彦舒"</f>
        <v>王彦舒</v>
      </c>
      <c r="C40" s="3" t="s">
        <v>41</v>
      </c>
      <c r="D40" s="3"/>
    </row>
    <row r="41" customHeight="1" spans="1:4">
      <c r="A41" s="3">
        <v>37</v>
      </c>
      <c r="B41" s="3" t="str">
        <f>"梁小冰"</f>
        <v>梁小冰</v>
      </c>
      <c r="C41" s="3" t="s">
        <v>42</v>
      </c>
      <c r="D41" s="3"/>
    </row>
    <row r="42" customHeight="1" spans="1:4">
      <c r="A42" s="3">
        <v>38</v>
      </c>
      <c r="B42" s="3" t="str">
        <f>"谢伟莹"</f>
        <v>谢伟莹</v>
      </c>
      <c r="C42" s="3" t="s">
        <v>43</v>
      </c>
      <c r="D42" s="3"/>
    </row>
    <row r="43" customHeight="1" spans="1:4">
      <c r="A43" s="3">
        <v>39</v>
      </c>
      <c r="B43" s="3" t="str">
        <f>"卓雨瑶"</f>
        <v>卓雨瑶</v>
      </c>
      <c r="C43" s="3" t="s">
        <v>44</v>
      </c>
      <c r="D43" s="3"/>
    </row>
    <row r="44" customHeight="1" spans="1:4">
      <c r="A44" s="3">
        <v>40</v>
      </c>
      <c r="B44" s="3" t="str">
        <f>"郑慧春子"</f>
        <v>郑慧春子</v>
      </c>
      <c r="C44" s="3" t="s">
        <v>45</v>
      </c>
      <c r="D44" s="3"/>
    </row>
    <row r="45" customHeight="1" spans="1:4">
      <c r="A45" s="3">
        <v>41</v>
      </c>
      <c r="B45" s="3" t="str">
        <f>"王素珍"</f>
        <v>王素珍</v>
      </c>
      <c r="C45" s="3" t="s">
        <v>46</v>
      </c>
      <c r="D45" s="3"/>
    </row>
    <row r="46" customHeight="1" spans="1:4">
      <c r="A46" s="3">
        <v>42</v>
      </c>
      <c r="B46" s="3" t="str">
        <f>"王长丽"</f>
        <v>王长丽</v>
      </c>
      <c r="C46" s="3" t="s">
        <v>47</v>
      </c>
      <c r="D46" s="3"/>
    </row>
    <row r="47" customHeight="1" spans="1:4">
      <c r="A47" s="3">
        <v>43</v>
      </c>
      <c r="B47" s="3" t="str">
        <f>"张玉玲"</f>
        <v>张玉玲</v>
      </c>
      <c r="C47" s="3" t="s">
        <v>48</v>
      </c>
      <c r="D47" s="3"/>
    </row>
    <row r="48" customHeight="1" spans="1:4">
      <c r="A48" s="3">
        <v>44</v>
      </c>
      <c r="B48" s="3" t="str">
        <f>"王海师"</f>
        <v>王海师</v>
      </c>
      <c r="C48" s="3" t="s">
        <v>49</v>
      </c>
      <c r="D48" s="3"/>
    </row>
    <row r="49" customHeight="1" spans="1:4">
      <c r="A49" s="3">
        <v>45</v>
      </c>
      <c r="B49" s="3" t="str">
        <f>"叶冰冰"</f>
        <v>叶冰冰</v>
      </c>
      <c r="C49" s="3" t="s">
        <v>50</v>
      </c>
      <c r="D49" s="3"/>
    </row>
    <row r="50" customHeight="1" spans="1:4">
      <c r="A50" s="3">
        <v>46</v>
      </c>
      <c r="B50" s="3" t="str">
        <f>"罗碧桃"</f>
        <v>罗碧桃</v>
      </c>
      <c r="C50" s="3" t="s">
        <v>51</v>
      </c>
      <c r="D50" s="3"/>
    </row>
    <row r="51" customHeight="1" spans="1:4">
      <c r="A51" s="3">
        <v>47</v>
      </c>
      <c r="B51" s="3" t="str">
        <f>"黄天恩"</f>
        <v>黄天恩</v>
      </c>
      <c r="C51" s="3" t="s">
        <v>52</v>
      </c>
      <c r="D51" s="3"/>
    </row>
    <row r="52" customHeight="1" spans="1:4">
      <c r="A52" s="3">
        <v>48</v>
      </c>
      <c r="B52" s="3" t="str">
        <f>"熊梦"</f>
        <v>熊梦</v>
      </c>
      <c r="C52" s="3" t="s">
        <v>53</v>
      </c>
      <c r="D52" s="3"/>
    </row>
    <row r="53" customHeight="1" spans="1:4">
      <c r="A53" s="3">
        <v>49</v>
      </c>
      <c r="B53" s="3" t="str">
        <f>"吴清馨"</f>
        <v>吴清馨</v>
      </c>
      <c r="C53" s="3" t="s">
        <v>54</v>
      </c>
      <c r="D53" s="3"/>
    </row>
    <row r="54" customHeight="1" spans="1:4">
      <c r="A54" s="3">
        <v>50</v>
      </c>
      <c r="B54" s="3" t="str">
        <f>"符璐"</f>
        <v>符璐</v>
      </c>
      <c r="C54" s="3" t="s">
        <v>55</v>
      </c>
      <c r="D54" s="3"/>
    </row>
    <row r="55" customHeight="1" spans="1:4">
      <c r="A55" s="3">
        <v>51</v>
      </c>
      <c r="B55" s="3" t="str">
        <f>"李运玲"</f>
        <v>李运玲</v>
      </c>
      <c r="C55" s="3" t="s">
        <v>56</v>
      </c>
      <c r="D55" s="3"/>
    </row>
    <row r="56" customHeight="1" spans="1:4">
      <c r="A56" s="3">
        <v>52</v>
      </c>
      <c r="B56" s="3" t="str">
        <f>"周亚曼"</f>
        <v>周亚曼</v>
      </c>
      <c r="C56" s="3" t="s">
        <v>57</v>
      </c>
      <c r="D56" s="3"/>
    </row>
    <row r="57" customHeight="1" spans="1:4">
      <c r="A57" s="3">
        <v>53</v>
      </c>
      <c r="B57" s="3" t="str">
        <f>"沈铄"</f>
        <v>沈铄</v>
      </c>
      <c r="C57" s="3" t="s">
        <v>58</v>
      </c>
      <c r="D57" s="3"/>
    </row>
    <row r="58" customHeight="1" spans="1:4">
      <c r="A58" s="3">
        <v>54</v>
      </c>
      <c r="B58" s="3" t="str">
        <f>"周芯映"</f>
        <v>周芯映</v>
      </c>
      <c r="C58" s="3" t="s">
        <v>59</v>
      </c>
      <c r="D58" s="3"/>
    </row>
    <row r="59" customHeight="1" spans="1:4">
      <c r="A59" s="3">
        <v>55</v>
      </c>
      <c r="B59" s="3" t="str">
        <f>"孔敏"</f>
        <v>孔敏</v>
      </c>
      <c r="C59" s="3" t="s">
        <v>60</v>
      </c>
      <c r="D59" s="3"/>
    </row>
    <row r="60" customHeight="1" spans="1:4">
      <c r="A60" s="3">
        <v>56</v>
      </c>
      <c r="B60" s="3" t="str">
        <f>"陈佳倩"</f>
        <v>陈佳倩</v>
      </c>
      <c r="C60" s="3" t="s">
        <v>61</v>
      </c>
      <c r="D60" s="3"/>
    </row>
    <row r="61" customHeight="1" spans="1:4">
      <c r="A61" s="3">
        <v>57</v>
      </c>
      <c r="B61" s="3" t="str">
        <f>"黄俊怡"</f>
        <v>黄俊怡</v>
      </c>
      <c r="C61" s="3" t="s">
        <v>62</v>
      </c>
      <c r="D61" s="3"/>
    </row>
    <row r="62" customHeight="1" spans="1:4">
      <c r="A62" s="3">
        <v>58</v>
      </c>
      <c r="B62" s="3" t="str">
        <f>"陈晞月"</f>
        <v>陈晞月</v>
      </c>
      <c r="C62" s="3" t="s">
        <v>63</v>
      </c>
      <c r="D62" s="3"/>
    </row>
    <row r="63" customHeight="1" spans="1:4">
      <c r="A63" s="3">
        <v>59</v>
      </c>
      <c r="B63" s="3" t="str">
        <f>"符婷婷"</f>
        <v>符婷婷</v>
      </c>
      <c r="C63" s="3" t="s">
        <v>64</v>
      </c>
      <c r="D63" s="3"/>
    </row>
    <row r="64" customHeight="1" spans="1:4">
      <c r="A64" s="3">
        <v>60</v>
      </c>
      <c r="B64" s="3" t="str">
        <f>"王翠云"</f>
        <v>王翠云</v>
      </c>
      <c r="C64" s="3" t="s">
        <v>65</v>
      </c>
      <c r="D64" s="3"/>
    </row>
    <row r="65" customHeight="1" spans="1:4">
      <c r="A65" s="3">
        <v>61</v>
      </c>
      <c r="B65" s="3" t="str">
        <f>"符正杰"</f>
        <v>符正杰</v>
      </c>
      <c r="C65" s="3" t="s">
        <v>66</v>
      </c>
      <c r="D65" s="3"/>
    </row>
    <row r="66" customHeight="1" spans="1:4">
      <c r="A66" s="3">
        <v>62</v>
      </c>
      <c r="B66" s="3" t="str">
        <f>"张裕贝"</f>
        <v>张裕贝</v>
      </c>
      <c r="C66" s="3" t="s">
        <v>67</v>
      </c>
      <c r="D66" s="3"/>
    </row>
    <row r="67" customHeight="1" spans="1:4">
      <c r="A67" s="3">
        <v>63</v>
      </c>
      <c r="B67" s="3" t="str">
        <f>"蒙婷"</f>
        <v>蒙婷</v>
      </c>
      <c r="C67" s="3" t="s">
        <v>68</v>
      </c>
      <c r="D67" s="3"/>
    </row>
    <row r="68" customHeight="1" spans="1:4">
      <c r="A68" s="3">
        <v>64</v>
      </c>
      <c r="B68" s="3" t="str">
        <f>"刘成翠"</f>
        <v>刘成翠</v>
      </c>
      <c r="C68" s="3" t="s">
        <v>69</v>
      </c>
      <c r="D68" s="3"/>
    </row>
    <row r="69" customHeight="1" spans="1:4">
      <c r="A69" s="3">
        <v>65</v>
      </c>
      <c r="B69" s="3" t="str">
        <f>"张金洋"</f>
        <v>张金洋</v>
      </c>
      <c r="C69" s="3" t="s">
        <v>70</v>
      </c>
      <c r="D69" s="3"/>
    </row>
    <row r="70" customHeight="1" spans="1:4">
      <c r="A70" s="3">
        <v>66</v>
      </c>
      <c r="B70" s="3" t="str">
        <f>"刘丁"</f>
        <v>刘丁</v>
      </c>
      <c r="C70" s="3" t="s">
        <v>71</v>
      </c>
      <c r="D70" s="3"/>
    </row>
    <row r="71" customHeight="1" spans="1:4">
      <c r="A71" s="3">
        <v>67</v>
      </c>
      <c r="B71" s="3" t="str">
        <f>"符尤华"</f>
        <v>符尤华</v>
      </c>
      <c r="C71" s="3" t="s">
        <v>72</v>
      </c>
      <c r="D71" s="3"/>
    </row>
    <row r="72" customHeight="1" spans="1:4">
      <c r="A72" s="3">
        <v>68</v>
      </c>
      <c r="B72" s="3" t="str">
        <f>"姚瑶"</f>
        <v>姚瑶</v>
      </c>
      <c r="C72" s="3" t="s">
        <v>73</v>
      </c>
      <c r="D72" s="3"/>
    </row>
    <row r="73" customHeight="1" spans="1:4">
      <c r="A73" s="3">
        <v>69</v>
      </c>
      <c r="B73" s="3" t="str">
        <f>"王秀珍"</f>
        <v>王秀珍</v>
      </c>
      <c r="C73" s="3" t="s">
        <v>74</v>
      </c>
      <c r="D73" s="3"/>
    </row>
    <row r="74" customHeight="1" spans="1:4">
      <c r="A74" s="3">
        <v>70</v>
      </c>
      <c r="B74" s="3" t="str">
        <f>"黄鑫"</f>
        <v>黄鑫</v>
      </c>
      <c r="C74" s="3" t="s">
        <v>75</v>
      </c>
      <c r="D74" s="3"/>
    </row>
    <row r="75" customHeight="1" spans="1:4">
      <c r="A75" s="3">
        <v>71</v>
      </c>
      <c r="B75" s="3" t="str">
        <f>"王梅英"</f>
        <v>王梅英</v>
      </c>
      <c r="C75" s="3" t="s">
        <v>76</v>
      </c>
      <c r="D75" s="3"/>
    </row>
    <row r="76" customHeight="1" spans="1:4">
      <c r="A76" s="3">
        <v>72</v>
      </c>
      <c r="B76" s="3" t="str">
        <f>"吉春沅"</f>
        <v>吉春沅</v>
      </c>
      <c r="C76" s="3" t="s">
        <v>77</v>
      </c>
      <c r="D76" s="3"/>
    </row>
    <row r="77" customHeight="1" spans="1:4">
      <c r="A77" s="3">
        <v>73</v>
      </c>
      <c r="B77" s="3" t="str">
        <f>"杨冰"</f>
        <v>杨冰</v>
      </c>
      <c r="C77" s="3" t="s">
        <v>78</v>
      </c>
      <c r="D77" s="3"/>
    </row>
    <row r="78" customHeight="1" spans="1:4">
      <c r="A78" s="3">
        <v>74</v>
      </c>
      <c r="B78" s="3" t="str">
        <f>"王海娃"</f>
        <v>王海娃</v>
      </c>
      <c r="C78" s="3" t="s">
        <v>79</v>
      </c>
      <c r="D78" s="3"/>
    </row>
    <row r="79" customHeight="1" spans="1:4">
      <c r="A79" s="3">
        <v>75</v>
      </c>
      <c r="B79" s="3" t="str">
        <f>"李喜兰"</f>
        <v>李喜兰</v>
      </c>
      <c r="C79" s="3" t="s">
        <v>80</v>
      </c>
      <c r="D79" s="3"/>
    </row>
    <row r="80" customHeight="1" spans="1:4">
      <c r="A80" s="3">
        <v>76</v>
      </c>
      <c r="B80" s="3" t="str">
        <f>"李美薇"</f>
        <v>李美薇</v>
      </c>
      <c r="C80" s="3" t="s">
        <v>81</v>
      </c>
      <c r="D80" s="3"/>
    </row>
    <row r="81" customHeight="1" spans="1:4">
      <c r="A81" s="3">
        <v>77</v>
      </c>
      <c r="B81" s="3" t="str">
        <f>"王小婷"</f>
        <v>王小婷</v>
      </c>
      <c r="C81" s="3" t="s">
        <v>82</v>
      </c>
      <c r="D81" s="3"/>
    </row>
    <row r="82" customHeight="1" spans="1:4">
      <c r="A82" s="3">
        <v>78</v>
      </c>
      <c r="B82" s="3" t="str">
        <f>"符小萃"</f>
        <v>符小萃</v>
      </c>
      <c r="C82" s="3" t="s">
        <v>83</v>
      </c>
      <c r="D82" s="3"/>
    </row>
    <row r="83" customHeight="1" spans="1:4">
      <c r="A83" s="3">
        <v>79</v>
      </c>
      <c r="B83" s="3" t="str">
        <f>"杨景怡"</f>
        <v>杨景怡</v>
      </c>
      <c r="C83" s="3" t="s">
        <v>84</v>
      </c>
      <c r="D83" s="3"/>
    </row>
    <row r="84" customHeight="1" spans="1:4">
      <c r="A84" s="3">
        <v>80</v>
      </c>
      <c r="B84" s="3" t="str">
        <f>"陈少玲"</f>
        <v>陈少玲</v>
      </c>
      <c r="C84" s="3" t="s">
        <v>85</v>
      </c>
      <c r="D84" s="3"/>
    </row>
    <row r="85" customHeight="1" spans="1:4">
      <c r="A85" s="3">
        <v>81</v>
      </c>
      <c r="B85" s="3" t="str">
        <f>"文丽苗"</f>
        <v>文丽苗</v>
      </c>
      <c r="C85" s="3" t="s">
        <v>86</v>
      </c>
      <c r="D85" s="3"/>
    </row>
    <row r="86" customHeight="1" spans="1:4">
      <c r="A86" s="3">
        <v>82</v>
      </c>
      <c r="B86" s="3" t="str">
        <f>"吴可欣"</f>
        <v>吴可欣</v>
      </c>
      <c r="C86" s="3" t="s">
        <v>87</v>
      </c>
      <c r="D86" s="3"/>
    </row>
    <row r="87" customHeight="1" spans="1:4">
      <c r="A87" s="3">
        <v>83</v>
      </c>
      <c r="B87" s="3" t="str">
        <f>"陈积媛"</f>
        <v>陈积媛</v>
      </c>
      <c r="C87" s="3" t="s">
        <v>88</v>
      </c>
      <c r="D87" s="3"/>
    </row>
    <row r="88" customHeight="1" spans="1:4">
      <c r="A88" s="3">
        <v>84</v>
      </c>
      <c r="B88" s="3" t="str">
        <f>"苏运发"</f>
        <v>苏运发</v>
      </c>
      <c r="C88" s="3" t="s">
        <v>89</v>
      </c>
      <c r="D88" s="3"/>
    </row>
    <row r="89" customHeight="1" spans="1:4">
      <c r="A89" s="3">
        <v>85</v>
      </c>
      <c r="B89" s="3" t="str">
        <f>"王玉仙"</f>
        <v>王玉仙</v>
      </c>
      <c r="C89" s="3" t="s">
        <v>90</v>
      </c>
      <c r="D89" s="3"/>
    </row>
    <row r="90" customHeight="1" spans="1:4">
      <c r="A90" s="3">
        <v>86</v>
      </c>
      <c r="B90" s="3" t="str">
        <f>"雷家善"</f>
        <v>雷家善</v>
      </c>
      <c r="C90" s="3" t="s">
        <v>91</v>
      </c>
      <c r="D90" s="3"/>
    </row>
    <row r="91" customHeight="1" spans="1:4">
      <c r="A91" s="3">
        <v>87</v>
      </c>
      <c r="B91" s="3" t="str">
        <f>"郭小贝"</f>
        <v>郭小贝</v>
      </c>
      <c r="C91" s="3" t="s">
        <v>92</v>
      </c>
      <c r="D91" s="3"/>
    </row>
    <row r="92" customHeight="1" spans="1:4">
      <c r="A92" s="3">
        <v>88</v>
      </c>
      <c r="B92" s="3" t="str">
        <f>"吴忠珏"</f>
        <v>吴忠珏</v>
      </c>
      <c r="C92" s="3" t="s">
        <v>93</v>
      </c>
      <c r="D92" s="3"/>
    </row>
    <row r="93" customHeight="1" spans="1:4">
      <c r="A93" s="3">
        <v>89</v>
      </c>
      <c r="B93" s="3" t="str">
        <f>"黄美惠"</f>
        <v>黄美惠</v>
      </c>
      <c r="C93" s="3" t="s">
        <v>94</v>
      </c>
      <c r="D93" s="3"/>
    </row>
    <row r="94" customHeight="1" spans="1:4">
      <c r="A94" s="3">
        <v>90</v>
      </c>
      <c r="B94" s="3" t="str">
        <f>"吉女娜"</f>
        <v>吉女娜</v>
      </c>
      <c r="C94" s="3" t="s">
        <v>95</v>
      </c>
      <c r="D94" s="3"/>
    </row>
    <row r="95" customHeight="1" spans="1:4">
      <c r="A95" s="3">
        <v>91</v>
      </c>
      <c r="B95" s="3" t="str">
        <f>"刘海玲"</f>
        <v>刘海玲</v>
      </c>
      <c r="C95" s="3" t="s">
        <v>96</v>
      </c>
      <c r="D95" s="3"/>
    </row>
    <row r="96" customHeight="1" spans="1:4">
      <c r="A96" s="3">
        <v>92</v>
      </c>
      <c r="B96" s="3" t="str">
        <f>"徐俏"</f>
        <v>徐俏</v>
      </c>
      <c r="C96" s="3" t="s">
        <v>97</v>
      </c>
      <c r="D96" s="3"/>
    </row>
    <row r="97" customHeight="1" spans="1:4">
      <c r="A97" s="3">
        <v>93</v>
      </c>
      <c r="B97" s="3" t="str">
        <f>"吴莲花"</f>
        <v>吴莲花</v>
      </c>
      <c r="C97" s="3" t="s">
        <v>98</v>
      </c>
      <c r="D97" s="3"/>
    </row>
    <row r="98" customHeight="1" spans="1:4">
      <c r="A98" s="3">
        <v>94</v>
      </c>
      <c r="B98" s="3" t="str">
        <f>"吴培娴"</f>
        <v>吴培娴</v>
      </c>
      <c r="C98" s="3" t="s">
        <v>99</v>
      </c>
      <c r="D98" s="3"/>
    </row>
    <row r="99" customHeight="1" spans="1:4">
      <c r="A99" s="3">
        <v>95</v>
      </c>
      <c r="B99" s="3" t="str">
        <f>"符吉爽"</f>
        <v>符吉爽</v>
      </c>
      <c r="C99" s="3" t="s">
        <v>100</v>
      </c>
      <c r="D99" s="3"/>
    </row>
    <row r="100" customHeight="1" spans="1:4">
      <c r="A100" s="3">
        <v>96</v>
      </c>
      <c r="B100" s="3" t="str">
        <f>"邢文静"</f>
        <v>邢文静</v>
      </c>
      <c r="C100" s="3" t="s">
        <v>101</v>
      </c>
      <c r="D100" s="3"/>
    </row>
    <row r="101" customHeight="1" spans="1:4">
      <c r="A101" s="3">
        <v>97</v>
      </c>
      <c r="B101" s="3" t="str">
        <f>"张萍萍"</f>
        <v>张萍萍</v>
      </c>
      <c r="C101" s="3" t="s">
        <v>102</v>
      </c>
      <c r="D101" s="3"/>
    </row>
    <row r="102" customHeight="1" spans="1:4">
      <c r="A102" s="3">
        <v>98</v>
      </c>
      <c r="B102" s="3" t="str">
        <f>"钟凤娇"</f>
        <v>钟凤娇</v>
      </c>
      <c r="C102" s="3" t="s">
        <v>103</v>
      </c>
      <c r="D102" s="3"/>
    </row>
    <row r="103" customHeight="1" spans="1:4">
      <c r="A103" s="3">
        <v>99</v>
      </c>
      <c r="B103" s="3" t="str">
        <f>"钟前霞"</f>
        <v>钟前霞</v>
      </c>
      <c r="C103" s="3" t="s">
        <v>104</v>
      </c>
      <c r="D103" s="3"/>
    </row>
    <row r="104" customHeight="1" spans="1:4">
      <c r="A104" s="3">
        <v>100</v>
      </c>
      <c r="B104" s="3" t="str">
        <f>"吴肖红"</f>
        <v>吴肖红</v>
      </c>
      <c r="C104" s="3" t="s">
        <v>105</v>
      </c>
      <c r="D104" s="3"/>
    </row>
    <row r="105" customHeight="1" spans="1:4">
      <c r="A105" s="3">
        <v>101</v>
      </c>
      <c r="B105" s="3" t="str">
        <f>"吴海真"</f>
        <v>吴海真</v>
      </c>
      <c r="C105" s="3" t="s">
        <v>106</v>
      </c>
      <c r="D105" s="3"/>
    </row>
    <row r="106" customHeight="1" spans="1:4">
      <c r="A106" s="3">
        <v>102</v>
      </c>
      <c r="B106" s="3" t="str">
        <f>"张晴"</f>
        <v>张晴</v>
      </c>
      <c r="C106" s="3" t="s">
        <v>107</v>
      </c>
      <c r="D106" s="3"/>
    </row>
    <row r="107" customHeight="1" spans="1:4">
      <c r="A107" s="3">
        <v>103</v>
      </c>
      <c r="B107" s="3" t="str">
        <f>"高倩"</f>
        <v>高倩</v>
      </c>
      <c r="C107" s="3" t="s">
        <v>108</v>
      </c>
      <c r="D107" s="3"/>
    </row>
    <row r="108" customHeight="1" spans="1:4">
      <c r="A108" s="3">
        <v>104</v>
      </c>
      <c r="B108" s="3" t="str">
        <f>"陈少巧"</f>
        <v>陈少巧</v>
      </c>
      <c r="C108" s="3" t="s">
        <v>109</v>
      </c>
      <c r="D108" s="3"/>
    </row>
    <row r="109" customHeight="1" spans="1:4">
      <c r="A109" s="3">
        <v>105</v>
      </c>
      <c r="B109" s="3" t="str">
        <f>"冯清杨"</f>
        <v>冯清杨</v>
      </c>
      <c r="C109" s="3" t="s">
        <v>110</v>
      </c>
      <c r="D109" s="3"/>
    </row>
    <row r="110" customHeight="1" spans="1:4">
      <c r="A110" s="3">
        <v>106</v>
      </c>
      <c r="B110" s="3" t="str">
        <f>"林丽莎"</f>
        <v>林丽莎</v>
      </c>
      <c r="C110" s="3" t="s">
        <v>111</v>
      </c>
      <c r="D110" s="3"/>
    </row>
    <row r="111" customHeight="1" spans="1:4">
      <c r="A111" s="3">
        <v>107</v>
      </c>
      <c r="B111" s="3" t="str">
        <f>"唐丹梅"</f>
        <v>唐丹梅</v>
      </c>
      <c r="C111" s="3" t="s">
        <v>112</v>
      </c>
      <c r="D111" s="3"/>
    </row>
    <row r="112" customHeight="1" spans="1:4">
      <c r="A112" s="3">
        <v>108</v>
      </c>
      <c r="B112" s="3" t="str">
        <f>"李予臻"</f>
        <v>李予臻</v>
      </c>
      <c r="C112" s="3" t="s">
        <v>113</v>
      </c>
      <c r="D112" s="3"/>
    </row>
    <row r="113" customHeight="1" spans="1:4">
      <c r="A113" s="3">
        <v>109</v>
      </c>
      <c r="B113" s="3" t="str">
        <f>"胡小敏"</f>
        <v>胡小敏</v>
      </c>
      <c r="C113" s="3" t="s">
        <v>114</v>
      </c>
      <c r="D113" s="3"/>
    </row>
    <row r="114" customHeight="1" spans="1:4">
      <c r="A114" s="3">
        <v>110</v>
      </c>
      <c r="B114" s="3" t="str">
        <f>"吉春婷"</f>
        <v>吉春婷</v>
      </c>
      <c r="C114" s="3" t="s">
        <v>115</v>
      </c>
      <c r="D114" s="3"/>
    </row>
    <row r="115" customHeight="1" spans="1:4">
      <c r="A115" s="3">
        <v>111</v>
      </c>
      <c r="B115" s="3" t="str">
        <f>"王秀美"</f>
        <v>王秀美</v>
      </c>
      <c r="C115" s="3" t="s">
        <v>116</v>
      </c>
      <c r="D115" s="3"/>
    </row>
    <row r="116" customHeight="1" spans="1:4">
      <c r="A116" s="3">
        <v>112</v>
      </c>
      <c r="B116" s="3" t="str">
        <f>"王诗涵"</f>
        <v>王诗涵</v>
      </c>
      <c r="C116" s="3" t="s">
        <v>117</v>
      </c>
      <c r="D116" s="3"/>
    </row>
    <row r="117" customHeight="1" spans="1:4">
      <c r="A117" s="3">
        <v>113</v>
      </c>
      <c r="B117" s="3" t="str">
        <f>"莫江娇"</f>
        <v>莫江娇</v>
      </c>
      <c r="C117" s="3" t="s">
        <v>118</v>
      </c>
      <c r="D117" s="3"/>
    </row>
    <row r="118" customHeight="1" spans="1:4">
      <c r="A118" s="3">
        <v>114</v>
      </c>
      <c r="B118" s="3" t="str">
        <f>"邢日迩"</f>
        <v>邢日迩</v>
      </c>
      <c r="C118" s="3" t="s">
        <v>119</v>
      </c>
      <c r="D118" s="3"/>
    </row>
    <row r="119" customHeight="1" spans="1:4">
      <c r="A119" s="3">
        <v>115</v>
      </c>
      <c r="B119" s="3" t="str">
        <f>"李迎莹"</f>
        <v>李迎莹</v>
      </c>
      <c r="C119" s="3" t="s">
        <v>120</v>
      </c>
      <c r="D119" s="3"/>
    </row>
    <row r="120" customHeight="1" spans="1:4">
      <c r="A120" s="3">
        <v>116</v>
      </c>
      <c r="B120" s="3" t="str">
        <f>"林少娜"</f>
        <v>林少娜</v>
      </c>
      <c r="C120" s="3" t="s">
        <v>121</v>
      </c>
      <c r="D120" s="3"/>
    </row>
    <row r="121" customHeight="1" spans="1:4">
      <c r="A121" s="3">
        <v>117</v>
      </c>
      <c r="B121" s="3" t="str">
        <f>"文淑美"</f>
        <v>文淑美</v>
      </c>
      <c r="C121" s="3" t="s">
        <v>122</v>
      </c>
      <c r="D121" s="3"/>
    </row>
    <row r="122" customHeight="1" spans="1:4">
      <c r="A122" s="3">
        <v>118</v>
      </c>
      <c r="B122" s="3" t="str">
        <f>"孙诒烽"</f>
        <v>孙诒烽</v>
      </c>
      <c r="C122" s="3" t="s">
        <v>123</v>
      </c>
      <c r="D122" s="3"/>
    </row>
    <row r="123" customHeight="1" spans="1:4">
      <c r="A123" s="3">
        <v>119</v>
      </c>
      <c r="B123" s="3" t="str">
        <f>"张丽薇"</f>
        <v>张丽薇</v>
      </c>
      <c r="C123" s="3" t="s">
        <v>124</v>
      </c>
      <c r="D123" s="3"/>
    </row>
    <row r="124" customHeight="1" spans="1:4">
      <c r="A124" s="3">
        <v>120</v>
      </c>
      <c r="B124" s="3" t="str">
        <f>"符蓉蓉"</f>
        <v>符蓉蓉</v>
      </c>
      <c r="C124" s="3" t="s">
        <v>125</v>
      </c>
      <c r="D124" s="3"/>
    </row>
    <row r="125" customHeight="1" spans="1:4">
      <c r="A125" s="3">
        <v>121</v>
      </c>
      <c r="B125" s="3" t="str">
        <f>"符祥瑶"</f>
        <v>符祥瑶</v>
      </c>
      <c r="C125" s="3" t="s">
        <v>126</v>
      </c>
      <c r="D125" s="3"/>
    </row>
    <row r="126" customHeight="1" spans="1:4">
      <c r="A126" s="3">
        <v>122</v>
      </c>
      <c r="B126" s="3" t="str">
        <f>"年相会"</f>
        <v>年相会</v>
      </c>
      <c r="C126" s="3" t="s">
        <v>127</v>
      </c>
      <c r="D126" s="3"/>
    </row>
    <row r="127" customHeight="1" spans="1:4">
      <c r="A127" s="3">
        <v>123</v>
      </c>
      <c r="B127" s="3" t="str">
        <f>"吴子娇"</f>
        <v>吴子娇</v>
      </c>
      <c r="C127" s="3" t="s">
        <v>128</v>
      </c>
      <c r="D127" s="3"/>
    </row>
    <row r="128" customHeight="1" spans="1:4">
      <c r="A128" s="3">
        <v>124</v>
      </c>
      <c r="B128" s="3" t="str">
        <f>"李定芳"</f>
        <v>李定芳</v>
      </c>
      <c r="C128" s="3" t="s">
        <v>129</v>
      </c>
      <c r="D128" s="3"/>
    </row>
    <row r="129" customHeight="1" spans="1:4">
      <c r="A129" s="3">
        <v>125</v>
      </c>
      <c r="B129" s="3" t="str">
        <f>"梁凰清"</f>
        <v>梁凰清</v>
      </c>
      <c r="C129" s="3" t="s">
        <v>130</v>
      </c>
      <c r="D129" s="3"/>
    </row>
    <row r="130" customHeight="1" spans="1:4">
      <c r="A130" s="3">
        <v>126</v>
      </c>
      <c r="B130" s="3" t="str">
        <f>"张宇微"</f>
        <v>张宇微</v>
      </c>
      <c r="C130" s="3" t="s">
        <v>131</v>
      </c>
      <c r="D130" s="3"/>
    </row>
    <row r="131" customHeight="1" spans="1:4">
      <c r="A131" s="3">
        <v>127</v>
      </c>
      <c r="B131" s="3" t="str">
        <f>"冯星月"</f>
        <v>冯星月</v>
      </c>
      <c r="C131" s="3" t="s">
        <v>132</v>
      </c>
      <c r="D131" s="3"/>
    </row>
    <row r="132" customHeight="1" spans="1:4">
      <c r="A132" s="3">
        <v>128</v>
      </c>
      <c r="B132" s="3" t="str">
        <f>"刘思思"</f>
        <v>刘思思</v>
      </c>
      <c r="C132" s="3" t="s">
        <v>133</v>
      </c>
      <c r="D132" s="3"/>
    </row>
    <row r="133" customHeight="1" spans="1:4">
      <c r="A133" s="3">
        <v>129</v>
      </c>
      <c r="B133" s="3" t="str">
        <f>"吴音音"</f>
        <v>吴音音</v>
      </c>
      <c r="C133" s="3" t="s">
        <v>134</v>
      </c>
      <c r="D133" s="3"/>
    </row>
    <row r="134" customHeight="1" spans="1:4">
      <c r="A134" s="3">
        <v>130</v>
      </c>
      <c r="B134" s="3" t="str">
        <f>"刘薇"</f>
        <v>刘薇</v>
      </c>
      <c r="C134" s="3" t="s">
        <v>135</v>
      </c>
      <c r="D134" s="3"/>
    </row>
    <row r="135" customHeight="1" spans="1:4">
      <c r="A135" s="3">
        <v>131</v>
      </c>
      <c r="B135" s="3" t="str">
        <f>"麦茹"</f>
        <v>麦茹</v>
      </c>
      <c r="C135" s="3" t="s">
        <v>136</v>
      </c>
      <c r="D135" s="3"/>
    </row>
    <row r="136" customHeight="1" spans="1:4">
      <c r="A136" s="3">
        <v>132</v>
      </c>
      <c r="B136" s="3" t="str">
        <f>"曾德翔"</f>
        <v>曾德翔</v>
      </c>
      <c r="C136" s="3" t="s">
        <v>137</v>
      </c>
      <c r="D136" s="3"/>
    </row>
    <row r="137" customHeight="1" spans="1:4">
      <c r="A137" s="3">
        <v>133</v>
      </c>
      <c r="B137" s="3" t="str">
        <f>"梁姑美"</f>
        <v>梁姑美</v>
      </c>
      <c r="C137" s="3" t="s">
        <v>138</v>
      </c>
      <c r="D137" s="3"/>
    </row>
    <row r="138" customHeight="1" spans="1:4">
      <c r="A138" s="3">
        <v>134</v>
      </c>
      <c r="B138" s="3" t="str">
        <f>"麦淑珍"</f>
        <v>麦淑珍</v>
      </c>
      <c r="C138" s="3" t="s">
        <v>139</v>
      </c>
      <c r="D138" s="3"/>
    </row>
    <row r="139" customHeight="1" spans="1:4">
      <c r="A139" s="3">
        <v>135</v>
      </c>
      <c r="B139" s="3" t="str">
        <f>"陈凯薇"</f>
        <v>陈凯薇</v>
      </c>
      <c r="C139" s="3" t="s">
        <v>140</v>
      </c>
      <c r="D139" s="3"/>
    </row>
    <row r="140" customHeight="1" spans="1:4">
      <c r="A140" s="3">
        <v>136</v>
      </c>
      <c r="B140" s="3" t="str">
        <f>"胡春香"</f>
        <v>胡春香</v>
      </c>
      <c r="C140" s="3" t="s">
        <v>141</v>
      </c>
      <c r="D140" s="3"/>
    </row>
    <row r="141" customHeight="1" spans="1:4">
      <c r="A141" s="3">
        <v>137</v>
      </c>
      <c r="B141" s="3" t="str">
        <f>"陆青钊"</f>
        <v>陆青钊</v>
      </c>
      <c r="C141" s="3" t="s">
        <v>142</v>
      </c>
      <c r="D141" s="3"/>
    </row>
    <row r="142" customHeight="1" spans="1:4">
      <c r="A142" s="3">
        <v>138</v>
      </c>
      <c r="B142" s="3" t="str">
        <f>"刘琴"</f>
        <v>刘琴</v>
      </c>
      <c r="C142" s="3" t="s">
        <v>143</v>
      </c>
      <c r="D142" s="3"/>
    </row>
    <row r="143" customHeight="1" spans="1:4">
      <c r="A143" s="3">
        <v>139</v>
      </c>
      <c r="B143" s="3" t="str">
        <f>"王海金"</f>
        <v>王海金</v>
      </c>
      <c r="C143" s="3" t="s">
        <v>144</v>
      </c>
      <c r="D143" s="3"/>
    </row>
    <row r="144" customHeight="1" spans="1:4">
      <c r="A144" s="3">
        <v>140</v>
      </c>
      <c r="B144" s="3" t="str">
        <f>"李肖玫"</f>
        <v>李肖玫</v>
      </c>
      <c r="C144" s="3" t="s">
        <v>145</v>
      </c>
      <c r="D144" s="3"/>
    </row>
    <row r="145" customHeight="1" spans="1:4">
      <c r="A145" s="3">
        <v>141</v>
      </c>
      <c r="B145" s="3" t="str">
        <f>"李婷"</f>
        <v>李婷</v>
      </c>
      <c r="C145" s="3" t="s">
        <v>146</v>
      </c>
      <c r="D145" s="3"/>
    </row>
    <row r="146" customHeight="1" spans="1:4">
      <c r="A146" s="3">
        <v>142</v>
      </c>
      <c r="B146" s="3" t="str">
        <f>"陈秀莉"</f>
        <v>陈秀莉</v>
      </c>
      <c r="C146" s="3" t="s">
        <v>147</v>
      </c>
      <c r="D146" s="3"/>
    </row>
    <row r="147" customHeight="1" spans="1:4">
      <c r="A147" s="3">
        <v>143</v>
      </c>
      <c r="B147" s="3" t="str">
        <f>"肖宇轩"</f>
        <v>肖宇轩</v>
      </c>
      <c r="C147" s="3" t="s">
        <v>148</v>
      </c>
      <c r="D147" s="3"/>
    </row>
    <row r="148" customHeight="1" spans="1:4">
      <c r="A148" s="3">
        <v>144</v>
      </c>
      <c r="B148" s="3" t="str">
        <f>"林洪靖"</f>
        <v>林洪靖</v>
      </c>
      <c r="C148" s="3" t="s">
        <v>149</v>
      </c>
      <c r="D148" s="3"/>
    </row>
    <row r="149" customHeight="1" spans="1:4">
      <c r="A149" s="3">
        <v>145</v>
      </c>
      <c r="B149" s="3" t="str">
        <f>"钟辰虹"</f>
        <v>钟辰虹</v>
      </c>
      <c r="C149" s="3" t="s">
        <v>150</v>
      </c>
      <c r="D149" s="3"/>
    </row>
    <row r="150" customHeight="1" spans="1:4">
      <c r="A150" s="3">
        <v>146</v>
      </c>
      <c r="B150" s="3" t="str">
        <f>"吴一丹"</f>
        <v>吴一丹</v>
      </c>
      <c r="C150" s="3" t="s">
        <v>151</v>
      </c>
      <c r="D150" s="3"/>
    </row>
    <row r="151" customHeight="1" spans="1:4">
      <c r="A151" s="3">
        <v>147</v>
      </c>
      <c r="B151" s="3" t="str">
        <f>"孟云馨"</f>
        <v>孟云馨</v>
      </c>
      <c r="C151" s="3" t="s">
        <v>152</v>
      </c>
      <c r="D151" s="3"/>
    </row>
    <row r="152" customHeight="1" spans="1:4">
      <c r="A152" s="3">
        <v>148</v>
      </c>
      <c r="B152" s="3" t="str">
        <f>"陈佳璇"</f>
        <v>陈佳璇</v>
      </c>
      <c r="C152" s="3" t="s">
        <v>153</v>
      </c>
      <c r="D152" s="3"/>
    </row>
    <row r="153" customHeight="1" spans="1:4">
      <c r="A153" s="3">
        <v>149</v>
      </c>
      <c r="B153" s="3" t="str">
        <f>"李欣颖"</f>
        <v>李欣颖</v>
      </c>
      <c r="C153" s="3" t="s">
        <v>54</v>
      </c>
      <c r="D153" s="3"/>
    </row>
    <row r="154" customHeight="1" spans="1:4">
      <c r="A154" s="3">
        <v>150</v>
      </c>
      <c r="B154" s="3" t="str">
        <f>"李丽拉"</f>
        <v>李丽拉</v>
      </c>
      <c r="C154" s="3" t="s">
        <v>154</v>
      </c>
      <c r="D154" s="3"/>
    </row>
    <row r="155" customHeight="1" spans="1:4">
      <c r="A155" s="3">
        <v>151</v>
      </c>
      <c r="B155" s="3" t="str">
        <f>"赵淼"</f>
        <v>赵淼</v>
      </c>
      <c r="C155" s="3" t="s">
        <v>155</v>
      </c>
      <c r="D155" s="3"/>
    </row>
    <row r="156" customHeight="1" spans="1:4">
      <c r="A156" s="3">
        <v>152</v>
      </c>
      <c r="B156" s="3" t="str">
        <f>"王伟凡"</f>
        <v>王伟凡</v>
      </c>
      <c r="C156" s="3" t="s">
        <v>156</v>
      </c>
      <c r="D156" s="3"/>
    </row>
    <row r="157" customHeight="1" spans="1:4">
      <c r="A157" s="3">
        <v>153</v>
      </c>
      <c r="B157" s="3" t="str">
        <f>"胡小贝"</f>
        <v>胡小贝</v>
      </c>
      <c r="C157" s="3" t="s">
        <v>157</v>
      </c>
      <c r="D157" s="3"/>
    </row>
    <row r="158" customHeight="1" spans="1:4">
      <c r="A158" s="3">
        <v>154</v>
      </c>
      <c r="B158" s="3" t="str">
        <f>"符利静"</f>
        <v>符利静</v>
      </c>
      <c r="C158" s="3" t="s">
        <v>158</v>
      </c>
      <c r="D158" s="3"/>
    </row>
    <row r="159" customHeight="1" spans="1:4">
      <c r="A159" s="3">
        <v>155</v>
      </c>
      <c r="B159" s="3" t="str">
        <f>"洪巧燕"</f>
        <v>洪巧燕</v>
      </c>
      <c r="C159" s="3" t="s">
        <v>159</v>
      </c>
      <c r="D159" s="3"/>
    </row>
    <row r="160" customHeight="1" spans="1:4">
      <c r="A160" s="3">
        <v>156</v>
      </c>
      <c r="B160" s="3" t="str">
        <f>"刘柳"</f>
        <v>刘柳</v>
      </c>
      <c r="C160" s="3" t="s">
        <v>160</v>
      </c>
      <c r="D160" s="3"/>
    </row>
    <row r="161" customHeight="1" spans="1:4">
      <c r="A161" s="3">
        <v>157</v>
      </c>
      <c r="B161" s="3" t="str">
        <f>"徐芙蓉"</f>
        <v>徐芙蓉</v>
      </c>
      <c r="C161" s="3" t="s">
        <v>161</v>
      </c>
      <c r="D161" s="3"/>
    </row>
    <row r="162" customHeight="1" spans="1:4">
      <c r="A162" s="3">
        <v>158</v>
      </c>
      <c r="B162" s="3" t="str">
        <f>"王菁"</f>
        <v>王菁</v>
      </c>
      <c r="C162" s="3" t="s">
        <v>162</v>
      </c>
      <c r="D162" s="3"/>
    </row>
    <row r="163" customHeight="1" spans="1:4">
      <c r="A163" s="3">
        <v>159</v>
      </c>
      <c r="B163" s="3" t="str">
        <f>"张美芳"</f>
        <v>张美芳</v>
      </c>
      <c r="C163" s="3" t="s">
        <v>163</v>
      </c>
      <c r="D163" s="3"/>
    </row>
    <row r="164" customHeight="1" spans="1:4">
      <c r="A164" s="3">
        <v>160</v>
      </c>
      <c r="B164" s="3" t="str">
        <f>"黄幸子"</f>
        <v>黄幸子</v>
      </c>
      <c r="C164" s="3" t="s">
        <v>164</v>
      </c>
      <c r="D164" s="3"/>
    </row>
    <row r="165" customHeight="1" spans="1:4">
      <c r="A165" s="3">
        <v>161</v>
      </c>
      <c r="B165" s="3" t="str">
        <f>"周雨欣"</f>
        <v>周雨欣</v>
      </c>
      <c r="C165" s="3" t="s">
        <v>165</v>
      </c>
      <c r="D165" s="3"/>
    </row>
    <row r="166" customHeight="1" spans="1:4">
      <c r="A166" s="3">
        <v>162</v>
      </c>
      <c r="B166" s="3" t="str">
        <f>"陈明珠"</f>
        <v>陈明珠</v>
      </c>
      <c r="C166" s="3" t="s">
        <v>166</v>
      </c>
      <c r="D166" s="3"/>
    </row>
    <row r="167" customHeight="1" spans="1:4">
      <c r="A167" s="3">
        <v>163</v>
      </c>
      <c r="B167" s="3" t="str">
        <f>"陈少分"</f>
        <v>陈少分</v>
      </c>
      <c r="C167" s="3" t="s">
        <v>167</v>
      </c>
      <c r="D167" s="3"/>
    </row>
    <row r="168" customHeight="1" spans="1:4">
      <c r="A168" s="3">
        <v>164</v>
      </c>
      <c r="B168" s="3" t="str">
        <f>"陈玉杏"</f>
        <v>陈玉杏</v>
      </c>
      <c r="C168" s="3" t="s">
        <v>168</v>
      </c>
      <c r="D168" s="3"/>
    </row>
    <row r="169" customHeight="1" spans="1:4">
      <c r="A169" s="3">
        <v>165</v>
      </c>
      <c r="B169" s="3" t="str">
        <f>"符露萍"</f>
        <v>符露萍</v>
      </c>
      <c r="C169" s="3" t="s">
        <v>106</v>
      </c>
      <c r="D169" s="3"/>
    </row>
    <row r="170" customHeight="1" spans="1:4">
      <c r="A170" s="3">
        <v>166</v>
      </c>
      <c r="B170" s="3" t="str">
        <f>"陈儒庄"</f>
        <v>陈儒庄</v>
      </c>
      <c r="C170" s="3" t="s">
        <v>169</v>
      </c>
      <c r="D170" s="3"/>
    </row>
    <row r="171" customHeight="1" spans="1:4">
      <c r="A171" s="3">
        <v>167</v>
      </c>
      <c r="B171" s="3" t="str">
        <f>"吴火暖"</f>
        <v>吴火暖</v>
      </c>
      <c r="C171" s="3" t="s">
        <v>170</v>
      </c>
      <c r="D171" s="3"/>
    </row>
    <row r="172" customHeight="1" spans="1:4">
      <c r="A172" s="3">
        <v>168</v>
      </c>
      <c r="B172" s="3" t="str">
        <f>"侯姚瑶"</f>
        <v>侯姚瑶</v>
      </c>
      <c r="C172" s="3" t="s">
        <v>171</v>
      </c>
      <c r="D172" s="3"/>
    </row>
    <row r="173" customHeight="1" spans="1:4">
      <c r="A173" s="3">
        <v>169</v>
      </c>
      <c r="B173" s="3" t="str">
        <f>"黄思阳"</f>
        <v>黄思阳</v>
      </c>
      <c r="C173" s="3" t="s">
        <v>172</v>
      </c>
      <c r="D173" s="3"/>
    </row>
    <row r="174" customHeight="1" spans="1:4">
      <c r="A174" s="3">
        <v>170</v>
      </c>
      <c r="B174" s="3" t="str">
        <f>"钟耀爽"</f>
        <v>钟耀爽</v>
      </c>
      <c r="C174" s="3" t="s">
        <v>173</v>
      </c>
      <c r="D174" s="3"/>
    </row>
    <row r="175" customHeight="1" spans="1:4">
      <c r="A175" s="3">
        <v>171</v>
      </c>
      <c r="B175" s="3" t="str">
        <f>"郑湘文"</f>
        <v>郑湘文</v>
      </c>
      <c r="C175" s="3" t="s">
        <v>174</v>
      </c>
      <c r="D175" s="3"/>
    </row>
    <row r="176" customHeight="1" spans="1:4">
      <c r="A176" s="3">
        <v>172</v>
      </c>
      <c r="B176" s="3" t="str">
        <f>"陈海静"</f>
        <v>陈海静</v>
      </c>
      <c r="C176" s="3" t="s">
        <v>175</v>
      </c>
      <c r="D176" s="3"/>
    </row>
    <row r="177" customHeight="1" spans="1:4">
      <c r="A177" s="3">
        <v>173</v>
      </c>
      <c r="B177" s="3" t="str">
        <f>"汤婷"</f>
        <v>汤婷</v>
      </c>
      <c r="C177" s="3" t="s">
        <v>176</v>
      </c>
      <c r="D177" s="3"/>
    </row>
    <row r="178" customHeight="1" spans="1:4">
      <c r="A178" s="3">
        <v>174</v>
      </c>
      <c r="B178" s="3" t="str">
        <f>"苏朝霓"</f>
        <v>苏朝霓</v>
      </c>
      <c r="C178" s="3" t="s">
        <v>177</v>
      </c>
      <c r="D178" s="3"/>
    </row>
    <row r="179" customHeight="1" spans="1:4">
      <c r="A179" s="3">
        <v>175</v>
      </c>
      <c r="B179" s="3" t="str">
        <f>"徐婷婷"</f>
        <v>徐婷婷</v>
      </c>
      <c r="C179" s="3" t="s">
        <v>178</v>
      </c>
      <c r="D179" s="3"/>
    </row>
    <row r="180" customHeight="1" spans="1:4">
      <c r="A180" s="3">
        <v>176</v>
      </c>
      <c r="B180" s="3" t="str">
        <f>"林巧添"</f>
        <v>林巧添</v>
      </c>
      <c r="C180" s="3" t="s">
        <v>179</v>
      </c>
      <c r="D180" s="3"/>
    </row>
    <row r="181" customHeight="1" spans="1:4">
      <c r="A181" s="3">
        <v>177</v>
      </c>
      <c r="B181" s="3" t="str">
        <f>"谢兴源"</f>
        <v>谢兴源</v>
      </c>
      <c r="C181" s="3" t="s">
        <v>180</v>
      </c>
      <c r="D181" s="3"/>
    </row>
    <row r="182" customHeight="1" spans="1:4">
      <c r="A182" s="3">
        <v>178</v>
      </c>
      <c r="B182" s="3" t="str">
        <f>"文方婷"</f>
        <v>文方婷</v>
      </c>
      <c r="C182" s="3" t="s">
        <v>181</v>
      </c>
      <c r="D182" s="3"/>
    </row>
    <row r="183" customHeight="1" spans="1:4">
      <c r="A183" s="3">
        <v>179</v>
      </c>
      <c r="B183" s="3" t="str">
        <f>"唐慧茹"</f>
        <v>唐慧茹</v>
      </c>
      <c r="C183" s="3" t="s">
        <v>182</v>
      </c>
      <c r="D183" s="3"/>
    </row>
    <row r="184" customHeight="1" spans="1:4">
      <c r="A184" s="3">
        <v>180</v>
      </c>
      <c r="B184" s="3" t="str">
        <f>"符娜"</f>
        <v>符娜</v>
      </c>
      <c r="C184" s="3" t="s">
        <v>183</v>
      </c>
      <c r="D184" s="3"/>
    </row>
    <row r="185" customHeight="1" spans="1:4">
      <c r="A185" s="3">
        <v>181</v>
      </c>
      <c r="B185" s="3" t="str">
        <f>"张曼"</f>
        <v>张曼</v>
      </c>
      <c r="C185" s="3" t="s">
        <v>184</v>
      </c>
      <c r="D185" s="3"/>
    </row>
    <row r="186" customHeight="1" spans="1:4">
      <c r="A186" s="3">
        <v>182</v>
      </c>
      <c r="B186" s="3" t="str">
        <f>"程宇欣"</f>
        <v>程宇欣</v>
      </c>
      <c r="C186" s="3" t="s">
        <v>185</v>
      </c>
      <c r="D186" s="3"/>
    </row>
    <row r="187" customHeight="1" spans="1:4">
      <c r="A187" s="3">
        <v>183</v>
      </c>
      <c r="B187" s="3" t="str">
        <f>"王琳"</f>
        <v>王琳</v>
      </c>
      <c r="C187" s="3" t="s">
        <v>186</v>
      </c>
      <c r="D187" s="3"/>
    </row>
    <row r="188" customHeight="1" spans="1:4">
      <c r="A188" s="3">
        <v>184</v>
      </c>
      <c r="B188" s="3" t="str">
        <f>"陈云婷"</f>
        <v>陈云婷</v>
      </c>
      <c r="C188" s="3" t="s">
        <v>187</v>
      </c>
      <c r="D188" s="3"/>
    </row>
    <row r="189" customHeight="1" spans="1:4">
      <c r="A189" s="3">
        <v>185</v>
      </c>
      <c r="B189" s="3" t="str">
        <f>"郭鑫婧"</f>
        <v>郭鑫婧</v>
      </c>
      <c r="C189" s="3" t="s">
        <v>188</v>
      </c>
      <c r="D189" s="3"/>
    </row>
    <row r="190" customHeight="1" spans="1:4">
      <c r="A190" s="3">
        <v>186</v>
      </c>
      <c r="B190" s="3" t="str">
        <f>"刘雪娜"</f>
        <v>刘雪娜</v>
      </c>
      <c r="C190" s="3" t="s">
        <v>189</v>
      </c>
      <c r="D190" s="3"/>
    </row>
    <row r="191" customHeight="1" spans="1:4">
      <c r="A191" s="3">
        <v>187</v>
      </c>
      <c r="B191" s="3" t="str">
        <f>"林月霞"</f>
        <v>林月霞</v>
      </c>
      <c r="C191" s="3" t="s">
        <v>190</v>
      </c>
      <c r="D191" s="3"/>
    </row>
    <row r="192" customHeight="1" spans="1:4">
      <c r="A192" s="3">
        <v>188</v>
      </c>
      <c r="B192" s="3" t="str">
        <f>"王欣欣"</f>
        <v>王欣欣</v>
      </c>
      <c r="C192" s="3" t="s">
        <v>191</v>
      </c>
      <c r="D192" s="3"/>
    </row>
    <row r="193" customHeight="1" spans="1:4">
      <c r="A193" s="3">
        <v>189</v>
      </c>
      <c r="B193" s="3" t="str">
        <f>"黄梦之"</f>
        <v>黄梦之</v>
      </c>
      <c r="C193" s="3" t="s">
        <v>192</v>
      </c>
      <c r="D193" s="3"/>
    </row>
    <row r="194" customHeight="1" spans="1:4">
      <c r="A194" s="3">
        <v>190</v>
      </c>
      <c r="B194" s="3" t="str">
        <f>"钟金倍"</f>
        <v>钟金倍</v>
      </c>
      <c r="C194" s="3" t="s">
        <v>193</v>
      </c>
      <c r="D194" s="3"/>
    </row>
    <row r="195" customHeight="1" spans="1:4">
      <c r="A195" s="3">
        <v>191</v>
      </c>
      <c r="B195" s="3" t="str">
        <f>"陈薇朵"</f>
        <v>陈薇朵</v>
      </c>
      <c r="C195" s="3" t="s">
        <v>194</v>
      </c>
      <c r="D195" s="3"/>
    </row>
    <row r="196" customHeight="1" spans="1:4">
      <c r="A196" s="3">
        <v>192</v>
      </c>
      <c r="B196" s="3" t="str">
        <f>"万容"</f>
        <v>万容</v>
      </c>
      <c r="C196" s="3" t="s">
        <v>195</v>
      </c>
      <c r="D196" s="3"/>
    </row>
    <row r="197" customHeight="1" spans="1:4">
      <c r="A197" s="3">
        <v>193</v>
      </c>
      <c r="B197" s="3" t="str">
        <f>"高秀凤"</f>
        <v>高秀凤</v>
      </c>
      <c r="C197" s="3" t="s">
        <v>196</v>
      </c>
      <c r="D197" s="3"/>
    </row>
    <row r="198" customHeight="1" spans="1:4">
      <c r="A198" s="3">
        <v>194</v>
      </c>
      <c r="B198" s="3" t="str">
        <f>"王洁茹"</f>
        <v>王洁茹</v>
      </c>
      <c r="C198" s="3" t="s">
        <v>197</v>
      </c>
      <c r="D198" s="3"/>
    </row>
    <row r="199" customHeight="1" spans="1:4">
      <c r="A199" s="3">
        <v>195</v>
      </c>
      <c r="B199" s="3" t="str">
        <f>"陈洁"</f>
        <v>陈洁</v>
      </c>
      <c r="C199" s="3" t="s">
        <v>198</v>
      </c>
      <c r="D199" s="3"/>
    </row>
    <row r="200" customHeight="1" spans="1:4">
      <c r="A200" s="3">
        <v>196</v>
      </c>
      <c r="B200" s="3" t="str">
        <f>"黎婷婷"</f>
        <v>黎婷婷</v>
      </c>
      <c r="C200" s="3" t="s">
        <v>199</v>
      </c>
      <c r="D200" s="3"/>
    </row>
    <row r="201" customHeight="1" spans="1:4">
      <c r="A201" s="3">
        <v>197</v>
      </c>
      <c r="B201" s="3" t="str">
        <f>"符芊慧"</f>
        <v>符芊慧</v>
      </c>
      <c r="C201" s="3" t="s">
        <v>200</v>
      </c>
      <c r="D201" s="3"/>
    </row>
    <row r="202" customHeight="1" spans="1:4">
      <c r="A202" s="3">
        <v>198</v>
      </c>
      <c r="B202" s="3" t="str">
        <f>"符春庆"</f>
        <v>符春庆</v>
      </c>
      <c r="C202" s="3" t="s">
        <v>201</v>
      </c>
      <c r="D202" s="3"/>
    </row>
    <row r="203" customHeight="1" spans="1:4">
      <c r="A203" s="3">
        <v>199</v>
      </c>
      <c r="B203" s="3" t="str">
        <f>"谢雨虹"</f>
        <v>谢雨虹</v>
      </c>
      <c r="C203" s="3" t="s">
        <v>202</v>
      </c>
      <c r="D203" s="3"/>
    </row>
    <row r="204" customHeight="1" spans="1:4">
      <c r="A204" s="3">
        <v>200</v>
      </c>
      <c r="B204" s="3" t="str">
        <f>"李小菲"</f>
        <v>李小菲</v>
      </c>
      <c r="C204" s="3" t="s">
        <v>203</v>
      </c>
      <c r="D204" s="3"/>
    </row>
    <row r="205" customHeight="1" spans="1:4">
      <c r="A205" s="3">
        <v>201</v>
      </c>
      <c r="B205" s="3" t="str">
        <f>"朱泞锶"</f>
        <v>朱泞锶</v>
      </c>
      <c r="C205" s="3" t="s">
        <v>204</v>
      </c>
      <c r="D205" s="3"/>
    </row>
    <row r="206" customHeight="1" spans="1:4">
      <c r="A206" s="3">
        <v>202</v>
      </c>
      <c r="B206" s="3" t="str">
        <f>"林志尧"</f>
        <v>林志尧</v>
      </c>
      <c r="C206" s="3" t="s">
        <v>205</v>
      </c>
      <c r="D206" s="3"/>
    </row>
    <row r="207" customHeight="1" spans="1:4">
      <c r="A207" s="3">
        <v>203</v>
      </c>
      <c r="B207" s="3" t="str">
        <f>"陈晓宇"</f>
        <v>陈晓宇</v>
      </c>
      <c r="C207" s="3" t="s">
        <v>206</v>
      </c>
      <c r="D207" s="3"/>
    </row>
    <row r="208" customHeight="1" spans="1:4">
      <c r="A208" s="3">
        <v>204</v>
      </c>
      <c r="B208" s="3" t="str">
        <f>"王雪驰"</f>
        <v>王雪驰</v>
      </c>
      <c r="C208" s="3" t="s">
        <v>207</v>
      </c>
      <c r="D208" s="3"/>
    </row>
    <row r="209" customHeight="1" spans="1:4">
      <c r="A209" s="3">
        <v>205</v>
      </c>
      <c r="B209" s="3" t="str">
        <f>"吴春杏"</f>
        <v>吴春杏</v>
      </c>
      <c r="C209" s="3" t="s">
        <v>208</v>
      </c>
      <c r="D209" s="3"/>
    </row>
    <row r="210" customHeight="1" spans="1:4">
      <c r="A210" s="3">
        <v>206</v>
      </c>
      <c r="B210" s="3" t="str">
        <f>"王丹"</f>
        <v>王丹</v>
      </c>
      <c r="C210" s="3" t="s">
        <v>209</v>
      </c>
      <c r="D210" s="3"/>
    </row>
    <row r="211" customHeight="1" spans="1:4">
      <c r="A211" s="3">
        <v>207</v>
      </c>
      <c r="B211" s="3" t="str">
        <f>"李谊"</f>
        <v>李谊</v>
      </c>
      <c r="C211" s="3" t="s">
        <v>210</v>
      </c>
      <c r="D211" s="3"/>
    </row>
    <row r="212" customHeight="1" spans="1:4">
      <c r="A212" s="3">
        <v>208</v>
      </c>
      <c r="B212" s="3" t="str">
        <f>"邱明璐"</f>
        <v>邱明璐</v>
      </c>
      <c r="C212" s="3" t="s">
        <v>211</v>
      </c>
      <c r="D212" s="3"/>
    </row>
    <row r="213" customHeight="1" spans="1:4">
      <c r="A213" s="3">
        <v>209</v>
      </c>
      <c r="B213" s="3" t="str">
        <f>"张云妹"</f>
        <v>张云妹</v>
      </c>
      <c r="C213" s="3" t="s">
        <v>212</v>
      </c>
      <c r="D213" s="3"/>
    </row>
    <row r="214" customHeight="1" spans="1:4">
      <c r="A214" s="3">
        <v>210</v>
      </c>
      <c r="B214" s="3" t="str">
        <f>"熊瑞"</f>
        <v>熊瑞</v>
      </c>
      <c r="C214" s="3" t="s">
        <v>213</v>
      </c>
      <c r="D214" s="3"/>
    </row>
    <row r="215" customHeight="1" spans="1:4">
      <c r="A215" s="3">
        <v>211</v>
      </c>
      <c r="B215" s="3" t="str">
        <f>"朱莹"</f>
        <v>朱莹</v>
      </c>
      <c r="C215" s="3" t="s">
        <v>214</v>
      </c>
      <c r="D215" s="3"/>
    </row>
    <row r="216" customHeight="1" spans="1:4">
      <c r="A216" s="3">
        <v>212</v>
      </c>
      <c r="B216" s="3" t="str">
        <f>"王怡婕"</f>
        <v>王怡婕</v>
      </c>
      <c r="C216" s="3" t="s">
        <v>215</v>
      </c>
      <c r="D216" s="3"/>
    </row>
    <row r="217" customHeight="1" spans="1:4">
      <c r="A217" s="3">
        <v>213</v>
      </c>
      <c r="B217" s="3" t="str">
        <f>"吉德美"</f>
        <v>吉德美</v>
      </c>
      <c r="C217" s="3" t="s">
        <v>216</v>
      </c>
      <c r="D217" s="3"/>
    </row>
    <row r="218" customHeight="1" spans="1:4">
      <c r="A218" s="3">
        <v>214</v>
      </c>
      <c r="B218" s="3" t="str">
        <f>"李婷"</f>
        <v>李婷</v>
      </c>
      <c r="C218" s="3" t="s">
        <v>217</v>
      </c>
      <c r="D218" s="3"/>
    </row>
    <row r="219" customHeight="1" spans="1:4">
      <c r="A219" s="3">
        <v>215</v>
      </c>
      <c r="B219" s="3" t="str">
        <f>"符璨"</f>
        <v>符璨</v>
      </c>
      <c r="C219" s="3" t="s">
        <v>218</v>
      </c>
      <c r="D219" s="3"/>
    </row>
    <row r="220" customHeight="1" spans="1:4">
      <c r="A220" s="3">
        <v>216</v>
      </c>
      <c r="B220" s="3" t="str">
        <f>"王丽萍"</f>
        <v>王丽萍</v>
      </c>
      <c r="C220" s="3" t="s">
        <v>219</v>
      </c>
      <c r="D220" s="3"/>
    </row>
    <row r="221" customHeight="1" spans="1:4">
      <c r="A221" s="3">
        <v>217</v>
      </c>
      <c r="B221" s="3" t="str">
        <f>"李友萍"</f>
        <v>李友萍</v>
      </c>
      <c r="C221" s="3" t="s">
        <v>220</v>
      </c>
      <c r="D221" s="3"/>
    </row>
    <row r="222" customHeight="1" spans="1:4">
      <c r="A222" s="3">
        <v>218</v>
      </c>
      <c r="B222" s="3" t="str">
        <f>"陈静"</f>
        <v>陈静</v>
      </c>
      <c r="C222" s="3" t="s">
        <v>70</v>
      </c>
      <c r="D222" s="3"/>
    </row>
    <row r="223" customHeight="1" spans="1:4">
      <c r="A223" s="3">
        <v>219</v>
      </c>
      <c r="B223" s="3" t="str">
        <f>"张茈玲"</f>
        <v>张茈玲</v>
      </c>
      <c r="C223" s="3" t="s">
        <v>221</v>
      </c>
      <c r="D223" s="3"/>
    </row>
    <row r="224" customHeight="1" spans="1:4">
      <c r="A224" s="3">
        <v>220</v>
      </c>
      <c r="B224" s="3" t="str">
        <f>"郭芳琪"</f>
        <v>郭芳琪</v>
      </c>
      <c r="C224" s="3" t="s">
        <v>222</v>
      </c>
      <c r="D224" s="3"/>
    </row>
    <row r="225" customHeight="1" spans="1:4">
      <c r="A225" s="3">
        <v>221</v>
      </c>
      <c r="B225" s="3" t="str">
        <f>"吴丽"</f>
        <v>吴丽</v>
      </c>
      <c r="C225" s="3" t="s">
        <v>223</v>
      </c>
      <c r="D225" s="3"/>
    </row>
    <row r="226" customHeight="1" spans="1:4">
      <c r="A226" s="3">
        <v>222</v>
      </c>
      <c r="B226" s="3" t="str">
        <f>"胡玥"</f>
        <v>胡玥</v>
      </c>
      <c r="C226" s="3" t="s">
        <v>224</v>
      </c>
      <c r="D226" s="3"/>
    </row>
    <row r="227" customHeight="1" spans="1:4">
      <c r="A227" s="3">
        <v>223</v>
      </c>
      <c r="B227" s="3" t="str">
        <f>"林颖真"</f>
        <v>林颖真</v>
      </c>
      <c r="C227" s="3" t="s">
        <v>225</v>
      </c>
      <c r="D227" s="3"/>
    </row>
    <row r="228" customHeight="1" spans="1:4">
      <c r="A228" s="3">
        <v>224</v>
      </c>
      <c r="B228" s="3" t="str">
        <f>"吴启璋"</f>
        <v>吴启璋</v>
      </c>
      <c r="C228" s="3" t="s">
        <v>226</v>
      </c>
      <c r="D228" s="3"/>
    </row>
    <row r="229" customHeight="1" spans="1:4">
      <c r="A229" s="3">
        <v>225</v>
      </c>
      <c r="B229" s="3" t="str">
        <f>"符卓花"</f>
        <v>符卓花</v>
      </c>
      <c r="C229" s="3" t="s">
        <v>227</v>
      </c>
      <c r="D229" s="3"/>
    </row>
    <row r="230" customHeight="1" spans="1:4">
      <c r="A230" s="3">
        <v>226</v>
      </c>
      <c r="B230" s="3" t="str">
        <f>"董鹿可"</f>
        <v>董鹿可</v>
      </c>
      <c r="C230" s="3" t="s">
        <v>228</v>
      </c>
      <c r="D230" s="3"/>
    </row>
    <row r="231" customHeight="1" spans="1:4">
      <c r="A231" s="3">
        <v>227</v>
      </c>
      <c r="B231" s="3" t="str">
        <f>"王飞翼"</f>
        <v>王飞翼</v>
      </c>
      <c r="C231" s="3" t="s">
        <v>229</v>
      </c>
      <c r="D231" s="3"/>
    </row>
    <row r="232" customHeight="1" spans="1:4">
      <c r="A232" s="3">
        <v>228</v>
      </c>
      <c r="B232" s="3" t="str">
        <f>"冯媛"</f>
        <v>冯媛</v>
      </c>
      <c r="C232" s="3" t="s">
        <v>230</v>
      </c>
      <c r="D232" s="3"/>
    </row>
    <row r="233" customHeight="1" spans="1:4">
      <c r="A233" s="3">
        <v>229</v>
      </c>
      <c r="B233" s="3" t="str">
        <f>"陈二丽"</f>
        <v>陈二丽</v>
      </c>
      <c r="C233" s="3" t="s">
        <v>231</v>
      </c>
      <c r="D233" s="3"/>
    </row>
    <row r="234" customHeight="1" spans="1:4">
      <c r="A234" s="3">
        <v>230</v>
      </c>
      <c r="B234" s="3" t="str">
        <f>"蔡冠婷"</f>
        <v>蔡冠婷</v>
      </c>
      <c r="C234" s="3" t="s">
        <v>200</v>
      </c>
      <c r="D234" s="3"/>
    </row>
    <row r="235" customHeight="1" spans="1:4">
      <c r="A235" s="3">
        <v>231</v>
      </c>
      <c r="B235" s="3" t="str">
        <f>"陈漪琪"</f>
        <v>陈漪琪</v>
      </c>
      <c r="C235" s="3" t="s">
        <v>232</v>
      </c>
      <c r="D235" s="3"/>
    </row>
    <row r="236" customHeight="1" spans="1:4">
      <c r="A236" s="3">
        <v>232</v>
      </c>
      <c r="B236" s="3" t="str">
        <f>"戴宛君"</f>
        <v>戴宛君</v>
      </c>
      <c r="C236" s="3" t="s">
        <v>200</v>
      </c>
      <c r="D236" s="3"/>
    </row>
    <row r="237" customHeight="1" spans="1:4">
      <c r="A237" s="3">
        <v>233</v>
      </c>
      <c r="B237" s="3" t="str">
        <f>"吴亮娜"</f>
        <v>吴亮娜</v>
      </c>
      <c r="C237" s="3" t="s">
        <v>233</v>
      </c>
      <c r="D237" s="3"/>
    </row>
    <row r="238" customHeight="1" spans="1:4">
      <c r="A238" s="3">
        <v>234</v>
      </c>
      <c r="B238" s="3" t="str">
        <f>"吴泽瑾"</f>
        <v>吴泽瑾</v>
      </c>
      <c r="C238" s="3" t="s">
        <v>234</v>
      </c>
      <c r="D238" s="3"/>
    </row>
    <row r="239" customHeight="1" spans="1:4">
      <c r="A239" s="3">
        <v>235</v>
      </c>
      <c r="B239" s="3" t="str">
        <f>"陈珏婷"</f>
        <v>陈珏婷</v>
      </c>
      <c r="C239" s="3" t="s">
        <v>235</v>
      </c>
      <c r="D239" s="3"/>
    </row>
    <row r="240" customHeight="1" spans="1:4">
      <c r="A240" s="3">
        <v>236</v>
      </c>
      <c r="B240" s="3" t="str">
        <f>"程宇璐"</f>
        <v>程宇璐</v>
      </c>
      <c r="C240" s="3" t="s">
        <v>236</v>
      </c>
      <c r="D240" s="3"/>
    </row>
    <row r="241" customHeight="1" spans="1:4">
      <c r="A241" s="3">
        <v>237</v>
      </c>
      <c r="B241" s="3" t="str">
        <f>"文高莹"</f>
        <v>文高莹</v>
      </c>
      <c r="C241" s="3" t="s">
        <v>237</v>
      </c>
      <c r="D241" s="3"/>
    </row>
    <row r="242" customHeight="1" spans="1:4">
      <c r="A242" s="3">
        <v>238</v>
      </c>
      <c r="B242" s="3" t="str">
        <f>"吴偲娴"</f>
        <v>吴偲娴</v>
      </c>
      <c r="C242" s="3" t="s">
        <v>238</v>
      </c>
      <c r="D242" s="3"/>
    </row>
    <row r="243" customHeight="1" spans="1:4">
      <c r="A243" s="3">
        <v>239</v>
      </c>
      <c r="B243" s="3" t="str">
        <f>"黄娜"</f>
        <v>黄娜</v>
      </c>
      <c r="C243" s="3" t="s">
        <v>239</v>
      </c>
      <c r="D243" s="3"/>
    </row>
    <row r="244" customHeight="1" spans="1:4">
      <c r="A244" s="3">
        <v>240</v>
      </c>
      <c r="B244" s="3" t="str">
        <f>"金自静"</f>
        <v>金自静</v>
      </c>
      <c r="C244" s="3" t="s">
        <v>240</v>
      </c>
      <c r="D244" s="3"/>
    </row>
    <row r="245" customHeight="1" spans="1:4">
      <c r="A245" s="3">
        <v>241</v>
      </c>
      <c r="B245" s="3" t="str">
        <f>"黄诗婷"</f>
        <v>黄诗婷</v>
      </c>
      <c r="C245" s="3" t="s">
        <v>241</v>
      </c>
      <c r="D245" s="3"/>
    </row>
    <row r="246" customHeight="1" spans="1:4">
      <c r="A246" s="3">
        <v>242</v>
      </c>
      <c r="B246" s="3" t="str">
        <f>"符彩虹"</f>
        <v>符彩虹</v>
      </c>
      <c r="C246" s="3" t="s">
        <v>242</v>
      </c>
      <c r="D246" s="3"/>
    </row>
    <row r="247" customHeight="1" spans="1:4">
      <c r="A247" s="3">
        <v>243</v>
      </c>
      <c r="B247" s="3" t="str">
        <f>"陈慧虹"</f>
        <v>陈慧虹</v>
      </c>
      <c r="C247" s="3" t="s">
        <v>243</v>
      </c>
      <c r="D247" s="3"/>
    </row>
    <row r="248" customHeight="1" spans="1:4">
      <c r="A248" s="3">
        <v>244</v>
      </c>
      <c r="B248" s="3" t="str">
        <f>"刘钰婷"</f>
        <v>刘钰婷</v>
      </c>
      <c r="C248" s="3" t="s">
        <v>244</v>
      </c>
      <c r="D248" s="3"/>
    </row>
    <row r="249" customHeight="1" spans="1:4">
      <c r="A249" s="3">
        <v>245</v>
      </c>
      <c r="B249" s="3" t="str">
        <f>"李可兰"</f>
        <v>李可兰</v>
      </c>
      <c r="C249" s="3" t="s">
        <v>245</v>
      </c>
      <c r="D249" s="3"/>
    </row>
    <row r="250" customHeight="1" spans="1:4">
      <c r="A250" s="3">
        <v>246</v>
      </c>
      <c r="B250" s="3" t="str">
        <f>"陈子女"</f>
        <v>陈子女</v>
      </c>
      <c r="C250" s="3" t="s">
        <v>246</v>
      </c>
      <c r="D250" s="3"/>
    </row>
    <row r="251" customHeight="1" spans="1:4">
      <c r="A251" s="3">
        <v>247</v>
      </c>
      <c r="B251" s="3" t="str">
        <f>"王慧香"</f>
        <v>王慧香</v>
      </c>
      <c r="C251" s="3" t="s">
        <v>247</v>
      </c>
      <c r="D251" s="3"/>
    </row>
    <row r="252" customHeight="1" spans="1:4">
      <c r="A252" s="3">
        <v>248</v>
      </c>
      <c r="B252" s="3" t="str">
        <f>"何生月"</f>
        <v>何生月</v>
      </c>
      <c r="C252" s="3" t="s">
        <v>248</v>
      </c>
      <c r="D252" s="3"/>
    </row>
    <row r="253" customHeight="1" spans="1:4">
      <c r="A253" s="3">
        <v>249</v>
      </c>
      <c r="B253" s="3" t="str">
        <f>"吴元碧"</f>
        <v>吴元碧</v>
      </c>
      <c r="C253" s="3" t="s">
        <v>249</v>
      </c>
      <c r="D253" s="3"/>
    </row>
    <row r="254" customHeight="1" spans="1:4">
      <c r="A254" s="3">
        <v>250</v>
      </c>
      <c r="B254" s="3" t="str">
        <f>"吴姗"</f>
        <v>吴姗</v>
      </c>
      <c r="C254" s="3" t="s">
        <v>250</v>
      </c>
      <c r="D254" s="3"/>
    </row>
    <row r="255" customHeight="1" spans="1:4">
      <c r="A255" s="3">
        <v>251</v>
      </c>
      <c r="B255" s="3" t="str">
        <f>"符月霞"</f>
        <v>符月霞</v>
      </c>
      <c r="C255" s="3" t="s">
        <v>251</v>
      </c>
      <c r="D255" s="3"/>
    </row>
    <row r="256" customHeight="1" spans="1:4">
      <c r="A256" s="3">
        <v>252</v>
      </c>
      <c r="B256" s="3" t="str">
        <f>"符艺千"</f>
        <v>符艺千</v>
      </c>
      <c r="C256" s="3" t="s">
        <v>252</v>
      </c>
      <c r="D256" s="3"/>
    </row>
    <row r="257" customHeight="1" spans="1:4">
      <c r="A257" s="3">
        <v>253</v>
      </c>
      <c r="B257" s="3" t="str">
        <f>"潘奕菲"</f>
        <v>潘奕菲</v>
      </c>
      <c r="C257" s="3" t="s">
        <v>253</v>
      </c>
      <c r="D257" s="3"/>
    </row>
    <row r="258" customHeight="1" spans="1:4">
      <c r="A258" s="3">
        <v>254</v>
      </c>
      <c r="B258" s="3" t="str">
        <f>"吴微微"</f>
        <v>吴微微</v>
      </c>
      <c r="C258" s="3" t="s">
        <v>254</v>
      </c>
      <c r="D258" s="3"/>
    </row>
    <row r="259" customHeight="1" spans="1:4">
      <c r="A259" s="3">
        <v>255</v>
      </c>
      <c r="B259" s="3" t="str">
        <f>"苏姜茹"</f>
        <v>苏姜茹</v>
      </c>
      <c r="C259" s="3" t="s">
        <v>255</v>
      </c>
      <c r="D259" s="3"/>
    </row>
    <row r="260" customHeight="1" spans="1:4">
      <c r="A260" s="3">
        <v>256</v>
      </c>
      <c r="B260" s="3" t="str">
        <f>"梁仙婉"</f>
        <v>梁仙婉</v>
      </c>
      <c r="C260" s="3" t="s">
        <v>256</v>
      </c>
      <c r="D260" s="3"/>
    </row>
    <row r="261" customHeight="1" spans="1:4">
      <c r="A261" s="3">
        <v>257</v>
      </c>
      <c r="B261" s="3" t="str">
        <f>"谢小珍"</f>
        <v>谢小珍</v>
      </c>
      <c r="C261" s="3" t="s">
        <v>257</v>
      </c>
      <c r="D261" s="3"/>
    </row>
    <row r="262" customHeight="1" spans="1:4">
      <c r="A262" s="3">
        <v>258</v>
      </c>
      <c r="B262" s="3" t="str">
        <f>"张欣然"</f>
        <v>张欣然</v>
      </c>
      <c r="C262" s="3" t="s">
        <v>258</v>
      </c>
      <c r="D262" s="3"/>
    </row>
    <row r="263" customHeight="1" spans="1:4">
      <c r="A263" s="3">
        <v>259</v>
      </c>
      <c r="B263" s="3" t="str">
        <f>"吴丽怡"</f>
        <v>吴丽怡</v>
      </c>
      <c r="C263" s="3" t="s">
        <v>259</v>
      </c>
      <c r="D263" s="3"/>
    </row>
    <row r="264" customHeight="1" spans="1:4">
      <c r="A264" s="3">
        <v>260</v>
      </c>
      <c r="B264" s="3" t="str">
        <f>"林明惠"</f>
        <v>林明惠</v>
      </c>
      <c r="C264" s="3" t="s">
        <v>260</v>
      </c>
      <c r="D264" s="3"/>
    </row>
    <row r="265" customHeight="1" spans="1:4">
      <c r="A265" s="3">
        <v>261</v>
      </c>
      <c r="B265" s="3" t="str">
        <f>"吴诗婷"</f>
        <v>吴诗婷</v>
      </c>
      <c r="C265" s="3" t="s">
        <v>261</v>
      </c>
      <c r="D265" s="3"/>
    </row>
    <row r="266" customHeight="1" spans="1:4">
      <c r="A266" s="3">
        <v>262</v>
      </c>
      <c r="B266" s="3" t="str">
        <f>"翁美灵"</f>
        <v>翁美灵</v>
      </c>
      <c r="C266" s="3" t="s">
        <v>262</v>
      </c>
      <c r="D266" s="3"/>
    </row>
    <row r="267" customHeight="1" spans="1:4">
      <c r="A267" s="3">
        <v>263</v>
      </c>
      <c r="B267" s="3" t="str">
        <f>"吴碧丹"</f>
        <v>吴碧丹</v>
      </c>
      <c r="C267" s="3" t="s">
        <v>263</v>
      </c>
      <c r="D267" s="3"/>
    </row>
    <row r="268" customHeight="1" spans="1:4">
      <c r="A268" s="3">
        <v>264</v>
      </c>
      <c r="B268" s="3" t="str">
        <f>"黄丽娟"</f>
        <v>黄丽娟</v>
      </c>
      <c r="C268" s="3" t="s">
        <v>264</v>
      </c>
      <c r="D268" s="3"/>
    </row>
    <row r="269" customHeight="1" spans="1:4">
      <c r="A269" s="3">
        <v>265</v>
      </c>
      <c r="B269" s="3" t="str">
        <f>"邢晓婷"</f>
        <v>邢晓婷</v>
      </c>
      <c r="C269" s="3" t="s">
        <v>265</v>
      </c>
      <c r="D269" s="3"/>
    </row>
    <row r="270" customHeight="1" spans="1:4">
      <c r="A270" s="3">
        <v>266</v>
      </c>
      <c r="B270" s="3" t="str">
        <f>"陈元瑛"</f>
        <v>陈元瑛</v>
      </c>
      <c r="C270" s="3" t="s">
        <v>266</v>
      </c>
      <c r="D270" s="3"/>
    </row>
    <row r="271" customHeight="1" spans="1:4">
      <c r="A271" s="3">
        <v>267</v>
      </c>
      <c r="B271" s="3" t="str">
        <f>"曾文"</f>
        <v>曾文</v>
      </c>
      <c r="C271" s="3" t="s">
        <v>267</v>
      </c>
      <c r="D271" s="3"/>
    </row>
    <row r="272" customHeight="1" spans="1:4">
      <c r="A272" s="3">
        <v>268</v>
      </c>
      <c r="B272" s="3" t="str">
        <f>"邱黎丽"</f>
        <v>邱黎丽</v>
      </c>
      <c r="C272" s="3" t="s">
        <v>268</v>
      </c>
      <c r="D272" s="3"/>
    </row>
    <row r="273" customHeight="1" spans="1:4">
      <c r="A273" s="3">
        <v>269</v>
      </c>
      <c r="B273" s="3" t="str">
        <f>"林兆婷"</f>
        <v>林兆婷</v>
      </c>
      <c r="C273" s="3" t="s">
        <v>269</v>
      </c>
      <c r="D273" s="3"/>
    </row>
    <row r="274" customHeight="1" spans="1:4">
      <c r="A274" s="3">
        <v>270</v>
      </c>
      <c r="B274" s="3" t="str">
        <f>"文丹"</f>
        <v>文丹</v>
      </c>
      <c r="C274" s="3" t="s">
        <v>270</v>
      </c>
      <c r="D274" s="3"/>
    </row>
    <row r="275" customHeight="1" spans="1:4">
      <c r="A275" s="3">
        <v>271</v>
      </c>
      <c r="B275" s="3" t="str">
        <f>"冯晓丽"</f>
        <v>冯晓丽</v>
      </c>
      <c r="C275" s="3" t="s">
        <v>271</v>
      </c>
      <c r="D275" s="3"/>
    </row>
    <row r="276" customHeight="1" spans="1:4">
      <c r="A276" s="3">
        <v>272</v>
      </c>
      <c r="B276" s="3" t="str">
        <f>"林婷"</f>
        <v>林婷</v>
      </c>
      <c r="C276" s="3" t="s">
        <v>272</v>
      </c>
      <c r="D276" s="3"/>
    </row>
    <row r="277" customHeight="1" spans="1:4">
      <c r="A277" s="3">
        <v>273</v>
      </c>
      <c r="B277" s="3" t="str">
        <f>"文秀萍"</f>
        <v>文秀萍</v>
      </c>
      <c r="C277" s="3" t="s">
        <v>273</v>
      </c>
      <c r="D277" s="3"/>
    </row>
    <row r="278" customHeight="1" spans="1:4">
      <c r="A278" s="3">
        <v>274</v>
      </c>
      <c r="B278" s="3" t="str">
        <f>"李冬梅"</f>
        <v>李冬梅</v>
      </c>
      <c r="C278" s="3" t="s">
        <v>274</v>
      </c>
      <c r="D278" s="3"/>
    </row>
    <row r="279" customHeight="1" spans="1:4">
      <c r="A279" s="3">
        <v>275</v>
      </c>
      <c r="B279" s="3" t="str">
        <f>"吴玉晴"</f>
        <v>吴玉晴</v>
      </c>
      <c r="C279" s="3" t="s">
        <v>275</v>
      </c>
      <c r="D279" s="3"/>
    </row>
    <row r="280" customHeight="1" spans="1:4">
      <c r="A280" s="3">
        <v>276</v>
      </c>
      <c r="B280" s="3" t="str">
        <f>"吉家慧"</f>
        <v>吉家慧</v>
      </c>
      <c r="C280" s="3" t="s">
        <v>276</v>
      </c>
      <c r="D280" s="3"/>
    </row>
    <row r="281" customHeight="1" spans="1:4">
      <c r="A281" s="3">
        <v>277</v>
      </c>
      <c r="B281" s="3" t="str">
        <f>"李佳城"</f>
        <v>李佳城</v>
      </c>
      <c r="C281" s="3" t="s">
        <v>277</v>
      </c>
      <c r="D281" s="3"/>
    </row>
    <row r="282" customHeight="1" spans="1:4">
      <c r="A282" s="3">
        <v>278</v>
      </c>
      <c r="B282" s="3" t="str">
        <f>"林若娴"</f>
        <v>林若娴</v>
      </c>
      <c r="C282" s="3" t="s">
        <v>278</v>
      </c>
      <c r="D282" s="3"/>
    </row>
    <row r="283" customHeight="1" spans="1:4">
      <c r="A283" s="3">
        <v>279</v>
      </c>
      <c r="B283" s="3" t="str">
        <f>"卓思思"</f>
        <v>卓思思</v>
      </c>
      <c r="C283" s="3" t="s">
        <v>279</v>
      </c>
      <c r="D283" s="3"/>
    </row>
    <row r="284" customHeight="1" spans="1:4">
      <c r="A284" s="3">
        <v>280</v>
      </c>
      <c r="B284" s="3" t="str">
        <f>"李敏秀"</f>
        <v>李敏秀</v>
      </c>
      <c r="C284" s="3" t="s">
        <v>280</v>
      </c>
      <c r="D284" s="3"/>
    </row>
    <row r="285" customHeight="1" spans="1:4">
      <c r="A285" s="3">
        <v>281</v>
      </c>
      <c r="B285" s="3" t="str">
        <f>"王芳琼"</f>
        <v>王芳琼</v>
      </c>
      <c r="C285" s="3" t="s">
        <v>281</v>
      </c>
      <c r="D285" s="3"/>
    </row>
    <row r="286" customHeight="1" spans="1:4">
      <c r="A286" s="3">
        <v>282</v>
      </c>
      <c r="B286" s="3" t="str">
        <f>"叶芷艺"</f>
        <v>叶芷艺</v>
      </c>
      <c r="C286" s="3" t="s">
        <v>282</v>
      </c>
      <c r="D286" s="3"/>
    </row>
    <row r="287" customHeight="1" spans="1:4">
      <c r="A287" s="3">
        <v>283</v>
      </c>
      <c r="B287" s="3" t="str">
        <f>"吴少雄"</f>
        <v>吴少雄</v>
      </c>
      <c r="C287" s="3" t="s">
        <v>283</v>
      </c>
      <c r="D287" s="3"/>
    </row>
    <row r="288" customHeight="1" spans="1:4">
      <c r="A288" s="3">
        <v>284</v>
      </c>
      <c r="B288" s="3" t="str">
        <f>"钟远丽"</f>
        <v>钟远丽</v>
      </c>
      <c r="C288" s="3" t="s">
        <v>284</v>
      </c>
      <c r="D288" s="3"/>
    </row>
    <row r="289" customHeight="1" spans="1:4">
      <c r="A289" s="3">
        <v>285</v>
      </c>
      <c r="B289" s="3" t="str">
        <f>"欧美仪"</f>
        <v>欧美仪</v>
      </c>
      <c r="C289" s="3" t="s">
        <v>39</v>
      </c>
      <c r="D289" s="3"/>
    </row>
    <row r="290" customHeight="1" spans="1:4">
      <c r="A290" s="3">
        <v>286</v>
      </c>
      <c r="B290" s="3" t="str">
        <f>"苏惠"</f>
        <v>苏惠</v>
      </c>
      <c r="C290" s="3" t="s">
        <v>285</v>
      </c>
      <c r="D290" s="3"/>
    </row>
    <row r="291" customHeight="1" spans="1:4">
      <c r="A291" s="3">
        <v>287</v>
      </c>
      <c r="B291" s="3" t="str">
        <f>"王芯芯"</f>
        <v>王芯芯</v>
      </c>
      <c r="C291" s="3" t="s">
        <v>286</v>
      </c>
      <c r="D291" s="3"/>
    </row>
    <row r="292" customHeight="1" spans="1:4">
      <c r="A292" s="3">
        <v>288</v>
      </c>
      <c r="B292" s="3" t="str">
        <f>"王晶晶"</f>
        <v>王晶晶</v>
      </c>
      <c r="C292" s="3" t="s">
        <v>287</v>
      </c>
      <c r="D292" s="3"/>
    </row>
    <row r="293" customHeight="1" spans="1:4">
      <c r="A293" s="3">
        <v>289</v>
      </c>
      <c r="B293" s="3" t="str">
        <f>"赵菊瑞"</f>
        <v>赵菊瑞</v>
      </c>
      <c r="C293" s="3" t="s">
        <v>288</v>
      </c>
      <c r="D293" s="3"/>
    </row>
    <row r="294" customHeight="1" spans="1:4">
      <c r="A294" s="3">
        <v>290</v>
      </c>
      <c r="B294" s="3" t="str">
        <f>"潘德欣"</f>
        <v>潘德欣</v>
      </c>
      <c r="C294" s="3" t="s">
        <v>289</v>
      </c>
      <c r="D294" s="3"/>
    </row>
    <row r="295" customHeight="1" spans="1:4">
      <c r="A295" s="3">
        <v>291</v>
      </c>
      <c r="B295" s="3" t="str">
        <f>"刘晓培"</f>
        <v>刘晓培</v>
      </c>
      <c r="C295" s="3" t="s">
        <v>290</v>
      </c>
      <c r="D295" s="3"/>
    </row>
    <row r="296" customHeight="1" spans="1:4">
      <c r="A296" s="3">
        <v>292</v>
      </c>
      <c r="B296" s="3" t="str">
        <f>"陈君君"</f>
        <v>陈君君</v>
      </c>
      <c r="C296" s="3" t="s">
        <v>291</v>
      </c>
      <c r="D296" s="3"/>
    </row>
    <row r="297" customHeight="1" spans="1:4">
      <c r="A297" s="3">
        <v>293</v>
      </c>
      <c r="B297" s="3" t="str">
        <f>"冯佳"</f>
        <v>冯佳</v>
      </c>
      <c r="C297" s="3" t="s">
        <v>292</v>
      </c>
      <c r="D297" s="3"/>
    </row>
    <row r="298" customHeight="1" spans="1:4">
      <c r="A298" s="3">
        <v>294</v>
      </c>
      <c r="B298" s="3" t="str">
        <f>"吴琴"</f>
        <v>吴琴</v>
      </c>
      <c r="C298" s="3" t="s">
        <v>201</v>
      </c>
      <c r="D298" s="3"/>
    </row>
    <row r="299" customHeight="1" spans="1:4">
      <c r="A299" s="3">
        <v>295</v>
      </c>
      <c r="B299" s="3" t="str">
        <f>"周静"</f>
        <v>周静</v>
      </c>
      <c r="C299" s="3" t="s">
        <v>293</v>
      </c>
      <c r="D299" s="3"/>
    </row>
    <row r="300" customHeight="1" spans="1:4">
      <c r="A300" s="3">
        <v>296</v>
      </c>
      <c r="B300" s="3" t="str">
        <f>"陈雪"</f>
        <v>陈雪</v>
      </c>
      <c r="C300" s="3" t="s">
        <v>294</v>
      </c>
      <c r="D300" s="3"/>
    </row>
    <row r="301" customHeight="1" spans="1:4">
      <c r="A301" s="3">
        <v>297</v>
      </c>
      <c r="B301" s="3" t="str">
        <f>"唐传婷"</f>
        <v>唐传婷</v>
      </c>
      <c r="C301" s="3" t="s">
        <v>295</v>
      </c>
      <c r="D301" s="3"/>
    </row>
    <row r="302" customHeight="1" spans="1:4">
      <c r="A302" s="3">
        <v>298</v>
      </c>
      <c r="B302" s="3" t="str">
        <f>"黄娜"</f>
        <v>黄娜</v>
      </c>
      <c r="C302" s="3" t="s">
        <v>296</v>
      </c>
      <c r="D302" s="3"/>
    </row>
    <row r="303" customHeight="1" spans="1:4">
      <c r="A303" s="3">
        <v>299</v>
      </c>
      <c r="B303" s="3" t="str">
        <f>"李精慧"</f>
        <v>李精慧</v>
      </c>
      <c r="C303" s="3" t="s">
        <v>297</v>
      </c>
      <c r="D303" s="3"/>
    </row>
    <row r="304" customHeight="1" spans="1:4">
      <c r="A304" s="3">
        <v>300</v>
      </c>
      <c r="B304" s="3" t="str">
        <f>"王艳"</f>
        <v>王艳</v>
      </c>
      <c r="C304" s="3" t="s">
        <v>298</v>
      </c>
      <c r="D304" s="3"/>
    </row>
    <row r="305" customHeight="1" spans="1:4">
      <c r="A305" s="3">
        <v>301</v>
      </c>
      <c r="B305" s="3" t="str">
        <f>"曹芸"</f>
        <v>曹芸</v>
      </c>
      <c r="C305" s="3" t="s">
        <v>299</v>
      </c>
      <c r="D305" s="3"/>
    </row>
    <row r="306" customHeight="1" spans="1:4">
      <c r="A306" s="3">
        <v>302</v>
      </c>
      <c r="B306" s="3" t="str">
        <f>"郑惠春"</f>
        <v>郑惠春</v>
      </c>
      <c r="C306" s="3" t="s">
        <v>300</v>
      </c>
      <c r="D306" s="3"/>
    </row>
    <row r="307" customHeight="1" spans="1:4">
      <c r="A307" s="3">
        <v>303</v>
      </c>
      <c r="B307" s="3" t="str">
        <f>"张深珠"</f>
        <v>张深珠</v>
      </c>
      <c r="C307" s="3" t="s">
        <v>301</v>
      </c>
      <c r="D307" s="3"/>
    </row>
    <row r="308" customHeight="1" spans="1:4">
      <c r="A308" s="3">
        <v>304</v>
      </c>
      <c r="B308" s="3" t="str">
        <f>"王胜丰"</f>
        <v>王胜丰</v>
      </c>
      <c r="C308" s="3" t="s">
        <v>302</v>
      </c>
      <c r="D308" s="3"/>
    </row>
    <row r="309" customHeight="1" spans="1:4">
      <c r="A309" s="3">
        <v>305</v>
      </c>
      <c r="B309" s="3" t="str">
        <f>"何井美"</f>
        <v>何井美</v>
      </c>
      <c r="C309" s="3" t="s">
        <v>303</v>
      </c>
      <c r="D309" s="3"/>
    </row>
    <row r="310" customHeight="1" spans="1:4">
      <c r="A310" s="3">
        <v>306</v>
      </c>
      <c r="B310" s="3" t="str">
        <f>"黄叶"</f>
        <v>黄叶</v>
      </c>
      <c r="C310" s="3" t="s">
        <v>304</v>
      </c>
      <c r="D310" s="3"/>
    </row>
    <row r="311" customHeight="1" spans="1:4">
      <c r="A311" s="3">
        <v>307</v>
      </c>
      <c r="B311" s="3" t="str">
        <f>"王光娜"</f>
        <v>王光娜</v>
      </c>
      <c r="C311" s="3" t="s">
        <v>29</v>
      </c>
      <c r="D311" s="3"/>
    </row>
    <row r="312" customHeight="1" spans="1:4">
      <c r="A312" s="3">
        <v>308</v>
      </c>
      <c r="B312" s="3" t="str">
        <f>"高飘飘"</f>
        <v>高飘飘</v>
      </c>
      <c r="C312" s="3" t="s">
        <v>305</v>
      </c>
      <c r="D312" s="3"/>
    </row>
    <row r="313" customHeight="1" spans="1:4">
      <c r="A313" s="3">
        <v>309</v>
      </c>
      <c r="B313" s="3" t="str">
        <f>"符佳慧"</f>
        <v>符佳慧</v>
      </c>
      <c r="C313" s="3" t="s">
        <v>306</v>
      </c>
      <c r="D313" s="3"/>
    </row>
    <row r="314" customHeight="1" spans="1:4">
      <c r="A314" s="3">
        <v>310</v>
      </c>
      <c r="B314" s="3" t="str">
        <f>"冯少敏"</f>
        <v>冯少敏</v>
      </c>
      <c r="C314" s="3" t="s">
        <v>307</v>
      </c>
      <c r="D314" s="3"/>
    </row>
    <row r="315" customHeight="1" spans="1:4">
      <c r="A315" s="3">
        <v>311</v>
      </c>
      <c r="B315" s="3" t="str">
        <f>"林霞"</f>
        <v>林霞</v>
      </c>
      <c r="C315" s="3" t="s">
        <v>276</v>
      </c>
      <c r="D315" s="3"/>
    </row>
    <row r="316" customHeight="1" spans="1:4">
      <c r="A316" s="3">
        <v>312</v>
      </c>
      <c r="B316" s="3" t="str">
        <f>"胡小纱"</f>
        <v>胡小纱</v>
      </c>
      <c r="C316" s="3" t="s">
        <v>308</v>
      </c>
      <c r="D316" s="3"/>
    </row>
    <row r="317" customHeight="1" spans="1:4">
      <c r="A317" s="3">
        <v>313</v>
      </c>
      <c r="B317" s="3" t="str">
        <f>"林霞瑜"</f>
        <v>林霞瑜</v>
      </c>
      <c r="C317" s="3" t="s">
        <v>216</v>
      </c>
      <c r="D317" s="3"/>
    </row>
    <row r="318" customHeight="1" spans="1:4">
      <c r="A318" s="3">
        <v>314</v>
      </c>
      <c r="B318" s="3" t="str">
        <f>"林怡欣"</f>
        <v>林怡欣</v>
      </c>
      <c r="C318" s="3" t="s">
        <v>309</v>
      </c>
      <c r="D318" s="3"/>
    </row>
    <row r="319" customHeight="1" spans="1:4">
      <c r="A319" s="3">
        <v>315</v>
      </c>
      <c r="B319" s="3" t="str">
        <f>"董佳晶"</f>
        <v>董佳晶</v>
      </c>
      <c r="C319" s="3" t="s">
        <v>310</v>
      </c>
      <c r="D319" s="3"/>
    </row>
    <row r="320" customHeight="1" spans="1:4">
      <c r="A320" s="3">
        <v>316</v>
      </c>
      <c r="B320" s="3" t="str">
        <f>"黄蕾"</f>
        <v>黄蕾</v>
      </c>
      <c r="C320" s="3" t="s">
        <v>311</v>
      </c>
      <c r="D320" s="3"/>
    </row>
    <row r="321" customHeight="1" spans="1:4">
      <c r="A321" s="3">
        <v>317</v>
      </c>
      <c r="B321" s="3" t="str">
        <f>"李官杏"</f>
        <v>李官杏</v>
      </c>
      <c r="C321" s="3" t="s">
        <v>312</v>
      </c>
      <c r="D321" s="3"/>
    </row>
    <row r="322" customHeight="1" spans="1:4">
      <c r="A322" s="3">
        <v>318</v>
      </c>
      <c r="B322" s="3" t="str">
        <f>"周子琳"</f>
        <v>周子琳</v>
      </c>
      <c r="C322" s="3" t="s">
        <v>70</v>
      </c>
      <c r="D322" s="3"/>
    </row>
    <row r="323" customHeight="1" spans="1:4">
      <c r="A323" s="3">
        <v>319</v>
      </c>
      <c r="B323" s="3" t="str">
        <f>"符海妹"</f>
        <v>符海妹</v>
      </c>
      <c r="C323" s="3" t="s">
        <v>313</v>
      </c>
      <c r="D323" s="3"/>
    </row>
    <row r="324" customHeight="1" spans="1:4">
      <c r="A324" s="3">
        <v>320</v>
      </c>
      <c r="B324" s="3" t="str">
        <f>"符秀梅"</f>
        <v>符秀梅</v>
      </c>
      <c r="C324" s="3" t="s">
        <v>314</v>
      </c>
      <c r="D324" s="3"/>
    </row>
    <row r="325" customHeight="1" spans="1:4">
      <c r="A325" s="3">
        <v>321</v>
      </c>
      <c r="B325" s="3" t="str">
        <f>"卢佳欣"</f>
        <v>卢佳欣</v>
      </c>
      <c r="C325" s="3" t="s">
        <v>315</v>
      </c>
      <c r="D325" s="3"/>
    </row>
    <row r="326" customHeight="1" spans="1:4">
      <c r="A326" s="3">
        <v>322</v>
      </c>
      <c r="B326" s="3" t="str">
        <f>"李文浩"</f>
        <v>李文浩</v>
      </c>
      <c r="C326" s="3" t="s">
        <v>316</v>
      </c>
      <c r="D326" s="3"/>
    </row>
    <row r="327" customHeight="1" spans="1:4">
      <c r="A327" s="3">
        <v>323</v>
      </c>
      <c r="B327" s="3" t="str">
        <f>"何仁辉"</f>
        <v>何仁辉</v>
      </c>
      <c r="C327" s="3" t="s">
        <v>317</v>
      </c>
      <c r="D327" s="3"/>
    </row>
    <row r="328" customHeight="1" spans="1:4">
      <c r="A328" s="3">
        <v>324</v>
      </c>
      <c r="B328" s="3" t="str">
        <f>"谭璨"</f>
        <v>谭璨</v>
      </c>
      <c r="C328" s="3" t="s">
        <v>318</v>
      </c>
      <c r="D328" s="3"/>
    </row>
    <row r="329" customHeight="1" spans="1:4">
      <c r="A329" s="3">
        <v>325</v>
      </c>
      <c r="B329" s="3" t="str">
        <f>"罗崇靖"</f>
        <v>罗崇靖</v>
      </c>
      <c r="C329" s="3" t="s">
        <v>319</v>
      </c>
      <c r="D329" s="3"/>
    </row>
    <row r="330" customHeight="1" spans="1:4">
      <c r="A330" s="3">
        <v>326</v>
      </c>
      <c r="B330" s="3" t="str">
        <f>"王静"</f>
        <v>王静</v>
      </c>
      <c r="C330" s="3" t="s">
        <v>320</v>
      </c>
      <c r="D330" s="3"/>
    </row>
    <row r="331" customHeight="1" spans="1:4">
      <c r="A331" s="3">
        <v>327</v>
      </c>
      <c r="B331" s="3" t="str">
        <f>"梁霞"</f>
        <v>梁霞</v>
      </c>
      <c r="C331" s="3" t="s">
        <v>321</v>
      </c>
      <c r="D331" s="3"/>
    </row>
    <row r="332" customHeight="1" spans="1:4">
      <c r="A332" s="3">
        <v>328</v>
      </c>
      <c r="B332" s="3" t="str">
        <f>"陈杏"</f>
        <v>陈杏</v>
      </c>
      <c r="C332" s="3" t="s">
        <v>322</v>
      </c>
      <c r="D332" s="3"/>
    </row>
    <row r="333" customHeight="1" spans="1:4">
      <c r="A333" s="3">
        <v>329</v>
      </c>
      <c r="B333" s="3" t="str">
        <f>"王思明"</f>
        <v>王思明</v>
      </c>
      <c r="C333" s="3" t="s">
        <v>323</v>
      </c>
      <c r="D333" s="3"/>
    </row>
    <row r="334" customHeight="1" spans="1:4">
      <c r="A334" s="3">
        <v>330</v>
      </c>
      <c r="B334" s="3" t="str">
        <f>"吴清菡"</f>
        <v>吴清菡</v>
      </c>
      <c r="C334" s="3" t="s">
        <v>324</v>
      </c>
      <c r="D334" s="3"/>
    </row>
    <row r="335" customHeight="1" spans="1:4">
      <c r="A335" s="3">
        <v>331</v>
      </c>
      <c r="B335" s="3" t="str">
        <f>"王红艳"</f>
        <v>王红艳</v>
      </c>
      <c r="C335" s="3" t="s">
        <v>325</v>
      </c>
      <c r="D335" s="3"/>
    </row>
    <row r="336" customHeight="1" spans="1:4">
      <c r="A336" s="3">
        <v>332</v>
      </c>
      <c r="B336" s="3" t="str">
        <f>"高海瑾"</f>
        <v>高海瑾</v>
      </c>
      <c r="C336" s="3" t="s">
        <v>326</v>
      </c>
      <c r="D336" s="3"/>
    </row>
    <row r="337" customHeight="1" spans="1:4">
      <c r="A337" s="3">
        <v>333</v>
      </c>
      <c r="B337" s="3" t="str">
        <f>"王惠浪"</f>
        <v>王惠浪</v>
      </c>
      <c r="C337" s="3" t="s">
        <v>327</v>
      </c>
      <c r="D337" s="3"/>
    </row>
    <row r="338" customHeight="1" spans="1:4">
      <c r="A338" s="3">
        <v>334</v>
      </c>
      <c r="B338" s="3" t="str">
        <f>"郑含珠"</f>
        <v>郑含珠</v>
      </c>
      <c r="C338" s="3" t="s">
        <v>328</v>
      </c>
      <c r="D338" s="3"/>
    </row>
    <row r="339" customHeight="1" spans="1:4">
      <c r="A339" s="3">
        <v>335</v>
      </c>
      <c r="B339" s="3" t="str">
        <f>"兰田靖"</f>
        <v>兰田靖</v>
      </c>
      <c r="C339" s="3" t="s">
        <v>329</v>
      </c>
      <c r="D339" s="3"/>
    </row>
    <row r="340" customHeight="1" spans="1:4">
      <c r="A340" s="3">
        <v>336</v>
      </c>
      <c r="B340" s="3" t="str">
        <f>"符惠珍"</f>
        <v>符惠珍</v>
      </c>
      <c r="C340" s="3" t="s">
        <v>330</v>
      </c>
      <c r="D340" s="3"/>
    </row>
    <row r="341" customHeight="1" spans="1:4">
      <c r="A341" s="3">
        <v>337</v>
      </c>
      <c r="B341" s="3" t="str">
        <f>"羊玉坤"</f>
        <v>羊玉坤</v>
      </c>
      <c r="C341" s="3" t="s">
        <v>331</v>
      </c>
      <c r="D341" s="3"/>
    </row>
    <row r="342" customHeight="1" spans="1:4">
      <c r="A342" s="3">
        <v>338</v>
      </c>
      <c r="B342" s="3" t="str">
        <f>"王漫女"</f>
        <v>王漫女</v>
      </c>
      <c r="C342" s="3" t="s">
        <v>332</v>
      </c>
      <c r="D342" s="3"/>
    </row>
    <row r="343" customHeight="1" spans="1:4">
      <c r="A343" s="3">
        <v>339</v>
      </c>
      <c r="B343" s="3" t="str">
        <f>"贺颖萃"</f>
        <v>贺颖萃</v>
      </c>
      <c r="C343" s="3" t="s">
        <v>333</v>
      </c>
      <c r="D343" s="3"/>
    </row>
    <row r="344" customHeight="1" spans="1:4">
      <c r="A344" s="3">
        <v>340</v>
      </c>
      <c r="B344" s="3" t="str">
        <f>"朱玉芬"</f>
        <v>朱玉芬</v>
      </c>
      <c r="C344" s="3" t="s">
        <v>334</v>
      </c>
      <c r="D344" s="3"/>
    </row>
    <row r="345" customHeight="1" spans="1:4">
      <c r="A345" s="3">
        <v>341</v>
      </c>
      <c r="B345" s="3" t="str">
        <f>"黄浩"</f>
        <v>黄浩</v>
      </c>
      <c r="C345" s="3" t="s">
        <v>335</v>
      </c>
      <c r="D345" s="3"/>
    </row>
    <row r="346" customHeight="1" spans="1:4">
      <c r="A346" s="3">
        <v>342</v>
      </c>
      <c r="B346" s="3" t="str">
        <f>"韩雪林"</f>
        <v>韩雪林</v>
      </c>
      <c r="C346" s="3" t="s">
        <v>336</v>
      </c>
      <c r="D346" s="3"/>
    </row>
    <row r="347" customHeight="1" spans="1:4">
      <c r="A347" s="3">
        <v>343</v>
      </c>
      <c r="B347" s="3" t="str">
        <f>"胡丽萍"</f>
        <v>胡丽萍</v>
      </c>
      <c r="C347" s="3" t="s">
        <v>337</v>
      </c>
      <c r="D347" s="3"/>
    </row>
    <row r="348" customHeight="1" spans="1:4">
      <c r="A348" s="3">
        <v>344</v>
      </c>
      <c r="B348" s="3" t="str">
        <f>"张佳欣"</f>
        <v>张佳欣</v>
      </c>
      <c r="C348" s="3" t="s">
        <v>338</v>
      </c>
      <c r="D348" s="3"/>
    </row>
    <row r="349" customHeight="1" spans="1:4">
      <c r="A349" s="3">
        <v>345</v>
      </c>
      <c r="B349" s="3" t="str">
        <f>"林晓虹"</f>
        <v>林晓虹</v>
      </c>
      <c r="C349" s="3" t="s">
        <v>339</v>
      </c>
      <c r="D349" s="3"/>
    </row>
    <row r="350" customHeight="1" spans="1:4">
      <c r="A350" s="3">
        <v>346</v>
      </c>
      <c r="B350" s="3" t="str">
        <f>"吴毓琴"</f>
        <v>吴毓琴</v>
      </c>
      <c r="C350" s="3" t="s">
        <v>340</v>
      </c>
      <c r="D350" s="3"/>
    </row>
    <row r="351" customHeight="1" spans="1:4">
      <c r="A351" s="3">
        <v>347</v>
      </c>
      <c r="B351" s="3" t="str">
        <f>"吴克娥"</f>
        <v>吴克娥</v>
      </c>
      <c r="C351" s="3" t="s">
        <v>341</v>
      </c>
      <c r="D351" s="3"/>
    </row>
    <row r="352" customHeight="1" spans="1:4">
      <c r="A352" s="3">
        <v>348</v>
      </c>
      <c r="B352" s="3" t="str">
        <f>"谢小姑"</f>
        <v>谢小姑</v>
      </c>
      <c r="C352" s="3" t="s">
        <v>342</v>
      </c>
      <c r="D352" s="3"/>
    </row>
    <row r="353" customHeight="1" spans="1:4">
      <c r="A353" s="3">
        <v>349</v>
      </c>
      <c r="B353" s="3" t="str">
        <f>"李春燕"</f>
        <v>李春燕</v>
      </c>
      <c r="C353" s="3" t="s">
        <v>343</v>
      </c>
      <c r="D353" s="3"/>
    </row>
    <row r="354" customHeight="1" spans="1:4">
      <c r="A354" s="3">
        <v>350</v>
      </c>
      <c r="B354" s="3" t="str">
        <f>"曾晶"</f>
        <v>曾晶</v>
      </c>
      <c r="C354" s="3" t="s">
        <v>344</v>
      </c>
      <c r="D354" s="3"/>
    </row>
    <row r="355" customHeight="1" spans="1:4">
      <c r="A355" s="3">
        <v>351</v>
      </c>
      <c r="B355" s="3" t="str">
        <f>"秦晓满"</f>
        <v>秦晓满</v>
      </c>
      <c r="C355" s="3" t="s">
        <v>74</v>
      </c>
      <c r="D355" s="3"/>
    </row>
    <row r="356" customHeight="1" spans="1:4">
      <c r="A356" s="3">
        <v>352</v>
      </c>
      <c r="B356" s="3" t="str">
        <f>"钟景菲"</f>
        <v>钟景菲</v>
      </c>
      <c r="C356" s="3" t="s">
        <v>345</v>
      </c>
      <c r="D356" s="3"/>
    </row>
    <row r="357" customHeight="1" spans="1:4">
      <c r="A357" s="3">
        <v>353</v>
      </c>
      <c r="B357" s="3" t="str">
        <f>"郑瑜"</f>
        <v>郑瑜</v>
      </c>
      <c r="C357" s="3" t="s">
        <v>346</v>
      </c>
      <c r="D357" s="3"/>
    </row>
    <row r="358" customHeight="1" spans="1:4">
      <c r="A358" s="3">
        <v>354</v>
      </c>
      <c r="B358" s="3" t="str">
        <f>"吴艳"</f>
        <v>吴艳</v>
      </c>
      <c r="C358" s="3" t="s">
        <v>347</v>
      </c>
      <c r="D358" s="3"/>
    </row>
    <row r="359" customHeight="1" spans="1:4">
      <c r="A359" s="3">
        <v>355</v>
      </c>
      <c r="B359" s="3" t="str">
        <f>"韩贤"</f>
        <v>韩贤</v>
      </c>
      <c r="C359" s="3" t="s">
        <v>348</v>
      </c>
      <c r="D359" s="3"/>
    </row>
    <row r="360" customHeight="1" spans="1:4">
      <c r="A360" s="3">
        <v>356</v>
      </c>
      <c r="B360" s="3" t="str">
        <f>"周达梅"</f>
        <v>周达梅</v>
      </c>
      <c r="C360" s="3" t="s">
        <v>349</v>
      </c>
      <c r="D360" s="3"/>
    </row>
    <row r="361" customHeight="1" spans="1:4">
      <c r="A361" s="3">
        <v>357</v>
      </c>
      <c r="B361" s="3" t="str">
        <f>"李佳佳"</f>
        <v>李佳佳</v>
      </c>
      <c r="C361" s="3" t="s">
        <v>350</v>
      </c>
      <c r="D361" s="3"/>
    </row>
    <row r="362" customHeight="1" spans="1:4">
      <c r="A362" s="3">
        <v>358</v>
      </c>
      <c r="B362" s="3" t="str">
        <f>"文周芳"</f>
        <v>文周芳</v>
      </c>
      <c r="C362" s="3" t="s">
        <v>351</v>
      </c>
      <c r="D362" s="3"/>
    </row>
    <row r="363" customHeight="1" spans="1:4">
      <c r="A363" s="3">
        <v>359</v>
      </c>
      <c r="B363" s="3" t="str">
        <f>"林芳春"</f>
        <v>林芳春</v>
      </c>
      <c r="C363" s="3" t="s">
        <v>352</v>
      </c>
      <c r="D363" s="3"/>
    </row>
    <row r="364" customHeight="1" spans="1:4">
      <c r="A364" s="3">
        <v>360</v>
      </c>
      <c r="B364" s="3" t="str">
        <f>"符式莹"</f>
        <v>符式莹</v>
      </c>
      <c r="C364" s="3" t="s">
        <v>353</v>
      </c>
      <c r="D364" s="3"/>
    </row>
    <row r="365" customHeight="1" spans="1:4">
      <c r="A365" s="3">
        <v>361</v>
      </c>
      <c r="B365" s="3" t="str">
        <f>"李淑坚"</f>
        <v>李淑坚</v>
      </c>
      <c r="C365" s="3" t="s">
        <v>225</v>
      </c>
      <c r="D365" s="3"/>
    </row>
    <row r="366" customHeight="1" spans="1:4">
      <c r="A366" s="3">
        <v>362</v>
      </c>
      <c r="B366" s="3" t="str">
        <f>"王梦飞"</f>
        <v>王梦飞</v>
      </c>
      <c r="C366" s="3" t="s">
        <v>354</v>
      </c>
      <c r="D366" s="3"/>
    </row>
    <row r="367" customHeight="1" spans="1:4">
      <c r="A367" s="3">
        <v>363</v>
      </c>
      <c r="B367" s="3" t="str">
        <f>"吴万霞"</f>
        <v>吴万霞</v>
      </c>
      <c r="C367" s="3" t="s">
        <v>355</v>
      </c>
      <c r="D367" s="3"/>
    </row>
    <row r="368" customHeight="1" spans="1:4">
      <c r="A368" s="3">
        <v>364</v>
      </c>
      <c r="B368" s="3" t="str">
        <f>"李佳佳"</f>
        <v>李佳佳</v>
      </c>
      <c r="C368" s="3" t="s">
        <v>356</v>
      </c>
      <c r="D368" s="3"/>
    </row>
    <row r="369" customHeight="1" spans="1:4">
      <c r="A369" s="3">
        <v>365</v>
      </c>
      <c r="B369" s="3" t="str">
        <f>"吴克毅"</f>
        <v>吴克毅</v>
      </c>
      <c r="C369" s="3" t="s">
        <v>357</v>
      </c>
      <c r="D369" s="3"/>
    </row>
    <row r="370" customHeight="1" spans="1:4">
      <c r="A370" s="3">
        <v>366</v>
      </c>
      <c r="B370" s="3" t="str">
        <f>"王美虹"</f>
        <v>王美虹</v>
      </c>
      <c r="C370" s="3" t="s">
        <v>358</v>
      </c>
      <c r="D370" s="3"/>
    </row>
    <row r="371" customHeight="1" spans="1:4">
      <c r="A371" s="3">
        <v>367</v>
      </c>
      <c r="B371" s="3" t="str">
        <f>"林萍"</f>
        <v>林萍</v>
      </c>
      <c r="C371" s="3" t="s">
        <v>359</v>
      </c>
      <c r="D371" s="3"/>
    </row>
    <row r="372" customHeight="1" spans="1:4">
      <c r="A372" s="3">
        <v>368</v>
      </c>
      <c r="B372" s="3" t="str">
        <f>"王蔚"</f>
        <v>王蔚</v>
      </c>
      <c r="C372" s="3" t="s">
        <v>360</v>
      </c>
      <c r="D372" s="3"/>
    </row>
    <row r="373" customHeight="1" spans="1:4">
      <c r="A373" s="3">
        <v>369</v>
      </c>
      <c r="B373" s="3" t="str">
        <f>"符永佳"</f>
        <v>符永佳</v>
      </c>
      <c r="C373" s="3" t="s">
        <v>361</v>
      </c>
      <c r="D373" s="3"/>
    </row>
    <row r="374" customHeight="1" spans="1:4">
      <c r="A374" s="3">
        <v>370</v>
      </c>
      <c r="B374" s="3" t="str">
        <f>"王子艺"</f>
        <v>王子艺</v>
      </c>
      <c r="C374" s="3" t="s">
        <v>362</v>
      </c>
      <c r="D374" s="3"/>
    </row>
    <row r="375" customHeight="1" spans="1:4">
      <c r="A375" s="3">
        <v>371</v>
      </c>
      <c r="B375" s="3" t="str">
        <f>"王樱诺"</f>
        <v>王樱诺</v>
      </c>
      <c r="C375" s="3" t="s">
        <v>363</v>
      </c>
      <c r="D375" s="3"/>
    </row>
    <row r="376" customHeight="1" spans="1:4">
      <c r="A376" s="3">
        <v>372</v>
      </c>
      <c r="B376" s="3" t="str">
        <f>"陈喜云"</f>
        <v>陈喜云</v>
      </c>
      <c r="C376" s="3" t="s">
        <v>364</v>
      </c>
      <c r="D376" s="3"/>
    </row>
    <row r="377" customHeight="1" spans="1:4">
      <c r="A377" s="3">
        <v>373</v>
      </c>
      <c r="B377" s="3" t="str">
        <f>"陈茉莉"</f>
        <v>陈茉莉</v>
      </c>
      <c r="C377" s="3" t="s">
        <v>365</v>
      </c>
      <c r="D377" s="3"/>
    </row>
    <row r="378" customHeight="1" spans="1:4">
      <c r="A378" s="3">
        <v>374</v>
      </c>
      <c r="B378" s="3" t="str">
        <f>"卢姣"</f>
        <v>卢姣</v>
      </c>
      <c r="C378" s="3" t="s">
        <v>366</v>
      </c>
      <c r="D378" s="3"/>
    </row>
    <row r="379" customHeight="1" spans="1:4">
      <c r="A379" s="3">
        <v>375</v>
      </c>
      <c r="B379" s="3" t="str">
        <f>"吉丽萍"</f>
        <v>吉丽萍</v>
      </c>
      <c r="C379" s="3" t="s">
        <v>367</v>
      </c>
      <c r="D379" s="3"/>
    </row>
    <row r="380" customHeight="1" spans="1:4">
      <c r="A380" s="3">
        <v>376</v>
      </c>
      <c r="B380" s="3" t="str">
        <f>"卢生蓝"</f>
        <v>卢生蓝</v>
      </c>
      <c r="C380" s="3" t="s">
        <v>368</v>
      </c>
      <c r="D380" s="3"/>
    </row>
    <row r="381" customHeight="1" spans="1:4">
      <c r="A381" s="3">
        <v>377</v>
      </c>
      <c r="B381" s="3" t="str">
        <f>"王之锐"</f>
        <v>王之锐</v>
      </c>
      <c r="C381" s="3" t="s">
        <v>369</v>
      </c>
      <c r="D381" s="3"/>
    </row>
    <row r="382" customHeight="1" spans="1:4">
      <c r="A382" s="3">
        <v>378</v>
      </c>
      <c r="B382" s="3" t="str">
        <f>"黎灵娟"</f>
        <v>黎灵娟</v>
      </c>
      <c r="C382" s="3" t="s">
        <v>370</v>
      </c>
      <c r="D382" s="3"/>
    </row>
    <row r="383" customHeight="1" spans="1:4">
      <c r="A383" s="3">
        <v>379</v>
      </c>
      <c r="B383" s="3" t="str">
        <f>"祁晶晶"</f>
        <v>祁晶晶</v>
      </c>
      <c r="C383" s="3" t="s">
        <v>371</v>
      </c>
      <c r="D383" s="3"/>
    </row>
    <row r="384" customHeight="1" spans="1:4">
      <c r="A384" s="3">
        <v>380</v>
      </c>
      <c r="B384" s="3" t="str">
        <f>"唐娟"</f>
        <v>唐娟</v>
      </c>
      <c r="C384" s="3" t="s">
        <v>372</v>
      </c>
      <c r="D384" s="3"/>
    </row>
    <row r="385" customHeight="1" spans="1:4">
      <c r="A385" s="3">
        <v>381</v>
      </c>
      <c r="B385" s="3" t="str">
        <f>"符晶晶"</f>
        <v>符晶晶</v>
      </c>
      <c r="C385" s="3" t="s">
        <v>373</v>
      </c>
      <c r="D385" s="3"/>
    </row>
    <row r="386" customHeight="1" spans="1:4">
      <c r="A386" s="3">
        <v>382</v>
      </c>
      <c r="B386" s="3" t="str">
        <f>"王琪琪"</f>
        <v>王琪琪</v>
      </c>
      <c r="C386" s="3" t="s">
        <v>374</v>
      </c>
      <c r="D386" s="3"/>
    </row>
    <row r="387" customHeight="1" spans="1:4">
      <c r="A387" s="3">
        <v>383</v>
      </c>
      <c r="B387" s="3" t="str">
        <f>"薛丽妃"</f>
        <v>薛丽妃</v>
      </c>
      <c r="C387" s="3" t="s">
        <v>375</v>
      </c>
      <c r="D387" s="3"/>
    </row>
    <row r="388" customHeight="1" spans="1:4">
      <c r="A388" s="3">
        <v>384</v>
      </c>
      <c r="B388" s="3" t="str">
        <f>"陈婉青"</f>
        <v>陈婉青</v>
      </c>
      <c r="C388" s="3" t="s">
        <v>376</v>
      </c>
      <c r="D388" s="3"/>
    </row>
    <row r="389" customHeight="1" spans="1:4">
      <c r="A389" s="3">
        <v>385</v>
      </c>
      <c r="B389" s="3" t="str">
        <f>"李春慧"</f>
        <v>李春慧</v>
      </c>
      <c r="C389" s="3" t="s">
        <v>377</v>
      </c>
      <c r="D389" s="3"/>
    </row>
    <row r="390" customHeight="1" spans="1:4">
      <c r="A390" s="3">
        <v>386</v>
      </c>
      <c r="B390" s="3" t="str">
        <f>"符碧珍"</f>
        <v>符碧珍</v>
      </c>
      <c r="C390" s="3" t="s">
        <v>378</v>
      </c>
      <c r="D390" s="3"/>
    </row>
    <row r="391" customHeight="1" spans="1:4">
      <c r="A391" s="3">
        <v>387</v>
      </c>
      <c r="B391" s="3" t="str">
        <f>"符贤娥"</f>
        <v>符贤娥</v>
      </c>
      <c r="C391" s="3" t="s">
        <v>379</v>
      </c>
      <c r="D391" s="3"/>
    </row>
    <row r="392" customHeight="1" spans="1:4">
      <c r="A392" s="3">
        <v>388</v>
      </c>
      <c r="B392" s="3" t="str">
        <f>"苏洁"</f>
        <v>苏洁</v>
      </c>
      <c r="C392" s="3" t="s">
        <v>380</v>
      </c>
      <c r="D392" s="3"/>
    </row>
    <row r="393" customHeight="1" spans="1:4">
      <c r="A393" s="3">
        <v>389</v>
      </c>
      <c r="B393" s="3" t="str">
        <f>"叶婷"</f>
        <v>叶婷</v>
      </c>
      <c r="C393" s="3" t="s">
        <v>381</v>
      </c>
      <c r="D393" s="3"/>
    </row>
    <row r="394" customHeight="1" spans="1:4">
      <c r="A394" s="3">
        <v>390</v>
      </c>
      <c r="B394" s="3" t="str">
        <f>"吴柳颖"</f>
        <v>吴柳颖</v>
      </c>
      <c r="C394" s="3" t="s">
        <v>382</v>
      </c>
      <c r="D394" s="3"/>
    </row>
    <row r="395" customHeight="1" spans="1:4">
      <c r="A395" s="3">
        <v>391</v>
      </c>
      <c r="B395" s="3" t="str">
        <f>"钟琳娜"</f>
        <v>钟琳娜</v>
      </c>
      <c r="C395" s="3" t="s">
        <v>383</v>
      </c>
      <c r="D395" s="3"/>
    </row>
    <row r="396" customHeight="1" spans="1:4">
      <c r="A396" s="3">
        <v>392</v>
      </c>
      <c r="B396" s="3" t="str">
        <f>"方书勇"</f>
        <v>方书勇</v>
      </c>
      <c r="C396" s="3" t="s">
        <v>384</v>
      </c>
      <c r="D396" s="3"/>
    </row>
    <row r="397" customHeight="1" spans="1:4">
      <c r="A397" s="3">
        <v>393</v>
      </c>
      <c r="B397" s="3" t="str">
        <f>"韦彬华"</f>
        <v>韦彬华</v>
      </c>
      <c r="C397" s="3" t="s">
        <v>385</v>
      </c>
      <c r="D397" s="3"/>
    </row>
    <row r="398" customHeight="1" spans="1:4">
      <c r="A398" s="3">
        <v>394</v>
      </c>
      <c r="B398" s="3" t="str">
        <f>"王莹莹"</f>
        <v>王莹莹</v>
      </c>
      <c r="C398" s="3" t="s">
        <v>386</v>
      </c>
      <c r="D398" s="3"/>
    </row>
    <row r="399" customHeight="1" spans="1:4">
      <c r="A399" s="3">
        <v>395</v>
      </c>
      <c r="B399" s="3" t="str">
        <f>"郑倩宜"</f>
        <v>郑倩宜</v>
      </c>
      <c r="C399" s="3" t="s">
        <v>387</v>
      </c>
      <c r="D399" s="3"/>
    </row>
    <row r="400" customHeight="1" spans="1:4">
      <c r="A400" s="3">
        <v>396</v>
      </c>
      <c r="B400" s="3" t="str">
        <f>"张家茜"</f>
        <v>张家茜</v>
      </c>
      <c r="C400" s="3" t="s">
        <v>388</v>
      </c>
      <c r="D400" s="3"/>
    </row>
    <row r="401" customHeight="1" spans="1:4">
      <c r="A401" s="3">
        <v>397</v>
      </c>
      <c r="B401" s="3" t="str">
        <f>"赵子欣"</f>
        <v>赵子欣</v>
      </c>
      <c r="C401" s="3" t="s">
        <v>389</v>
      </c>
      <c r="D401" s="3"/>
    </row>
    <row r="402" customHeight="1" spans="1:4">
      <c r="A402" s="3">
        <v>398</v>
      </c>
      <c r="B402" s="3" t="str">
        <f>"郑萍"</f>
        <v>郑萍</v>
      </c>
      <c r="C402" s="3" t="s">
        <v>390</v>
      </c>
      <c r="D402" s="3"/>
    </row>
    <row r="403" customHeight="1" spans="1:4">
      <c r="A403" s="3">
        <v>399</v>
      </c>
      <c r="B403" s="3" t="str">
        <f>"唐子国"</f>
        <v>唐子国</v>
      </c>
      <c r="C403" s="3" t="s">
        <v>391</v>
      </c>
      <c r="D403" s="3"/>
    </row>
    <row r="404" customHeight="1" spans="1:4">
      <c r="A404" s="3">
        <v>400</v>
      </c>
      <c r="B404" s="3" t="str">
        <f>"王程"</f>
        <v>王程</v>
      </c>
      <c r="C404" s="3" t="s">
        <v>392</v>
      </c>
      <c r="D404" s="3"/>
    </row>
    <row r="405" customHeight="1" spans="1:4">
      <c r="A405" s="3">
        <v>401</v>
      </c>
      <c r="B405" s="3" t="str">
        <f>"吴毓娟"</f>
        <v>吴毓娟</v>
      </c>
      <c r="C405" s="3" t="s">
        <v>393</v>
      </c>
      <c r="D405" s="3"/>
    </row>
    <row r="406" customHeight="1" spans="1:4">
      <c r="A406" s="3">
        <v>402</v>
      </c>
      <c r="B406" s="3" t="str">
        <f>"谭慧洁"</f>
        <v>谭慧洁</v>
      </c>
      <c r="C406" s="3" t="s">
        <v>394</v>
      </c>
      <c r="D406" s="3"/>
    </row>
    <row r="407" customHeight="1" spans="1:4">
      <c r="A407" s="3">
        <v>403</v>
      </c>
      <c r="B407" s="3" t="str">
        <f>"王荣"</f>
        <v>王荣</v>
      </c>
      <c r="C407" s="3" t="s">
        <v>395</v>
      </c>
      <c r="D407" s="3"/>
    </row>
    <row r="408" customHeight="1" spans="1:4">
      <c r="A408" s="3">
        <v>404</v>
      </c>
      <c r="B408" s="3" t="str">
        <f>"吴庆雯"</f>
        <v>吴庆雯</v>
      </c>
      <c r="C408" s="3" t="s">
        <v>396</v>
      </c>
      <c r="D408" s="3"/>
    </row>
    <row r="409" customHeight="1" spans="1:4">
      <c r="A409" s="3">
        <v>405</v>
      </c>
      <c r="B409" s="3" t="str">
        <f>"梁珊萍"</f>
        <v>梁珊萍</v>
      </c>
      <c r="C409" s="3" t="s">
        <v>397</v>
      </c>
      <c r="D409" s="3"/>
    </row>
    <row r="410" customHeight="1" spans="1:4">
      <c r="A410" s="3">
        <v>406</v>
      </c>
      <c r="B410" s="3" t="str">
        <f>"陈飞臻"</f>
        <v>陈飞臻</v>
      </c>
      <c r="C410" s="3" t="s">
        <v>398</v>
      </c>
      <c r="D410" s="3"/>
    </row>
    <row r="411" customHeight="1" spans="1:4">
      <c r="A411" s="3">
        <v>407</v>
      </c>
      <c r="B411" s="3" t="str">
        <f>"周书轩"</f>
        <v>周书轩</v>
      </c>
      <c r="C411" s="3" t="s">
        <v>399</v>
      </c>
      <c r="D411" s="3"/>
    </row>
    <row r="412" customHeight="1" spans="1:4">
      <c r="A412" s="3">
        <v>408</v>
      </c>
      <c r="B412" s="3" t="str">
        <f>"王孟波"</f>
        <v>王孟波</v>
      </c>
      <c r="C412" s="3" t="s">
        <v>400</v>
      </c>
      <c r="D412" s="3"/>
    </row>
    <row r="413" customHeight="1" spans="1:4">
      <c r="A413" s="3">
        <v>409</v>
      </c>
      <c r="B413" s="3" t="str">
        <f>"符碧玉"</f>
        <v>符碧玉</v>
      </c>
      <c r="C413" s="3" t="s">
        <v>401</v>
      </c>
      <c r="D413" s="3"/>
    </row>
    <row r="414" customHeight="1" spans="1:4">
      <c r="A414" s="3">
        <v>410</v>
      </c>
      <c r="B414" s="3" t="str">
        <f>"吴文君"</f>
        <v>吴文君</v>
      </c>
      <c r="C414" s="3" t="s">
        <v>402</v>
      </c>
      <c r="D414" s="3"/>
    </row>
    <row r="415" customHeight="1" spans="1:4">
      <c r="A415" s="3">
        <v>411</v>
      </c>
      <c r="B415" s="3" t="str">
        <f>"叶海婷"</f>
        <v>叶海婷</v>
      </c>
      <c r="C415" s="3" t="s">
        <v>403</v>
      </c>
      <c r="D415" s="3"/>
    </row>
    <row r="416" customHeight="1" spans="1:4">
      <c r="A416" s="3">
        <v>412</v>
      </c>
      <c r="B416" s="3" t="str">
        <f>"陈文耀"</f>
        <v>陈文耀</v>
      </c>
      <c r="C416" s="3" t="s">
        <v>404</v>
      </c>
      <c r="D416" s="3"/>
    </row>
    <row r="417" customHeight="1" spans="1:4">
      <c r="A417" s="3">
        <v>413</v>
      </c>
      <c r="B417" s="3" t="str">
        <f>"张晓雪"</f>
        <v>张晓雪</v>
      </c>
      <c r="C417" s="3" t="s">
        <v>405</v>
      </c>
      <c r="D417" s="3"/>
    </row>
    <row r="418" customHeight="1" spans="1:4">
      <c r="A418" s="3">
        <v>414</v>
      </c>
      <c r="B418" s="3" t="str">
        <f>"王琼悦"</f>
        <v>王琼悦</v>
      </c>
      <c r="C418" s="3" t="s">
        <v>406</v>
      </c>
      <c r="D418" s="3"/>
    </row>
    <row r="419" customHeight="1" spans="1:4">
      <c r="A419" s="3">
        <v>415</v>
      </c>
      <c r="B419" s="3" t="str">
        <f>"符玫"</f>
        <v>符玫</v>
      </c>
      <c r="C419" s="3" t="s">
        <v>407</v>
      </c>
      <c r="D419" s="3"/>
    </row>
    <row r="420" customHeight="1" spans="1:4">
      <c r="A420" s="3">
        <v>416</v>
      </c>
      <c r="B420" s="3" t="str">
        <f>"葛省睿"</f>
        <v>葛省睿</v>
      </c>
      <c r="C420" s="3" t="s">
        <v>408</v>
      </c>
      <c r="D420" s="3"/>
    </row>
    <row r="421" customHeight="1" spans="1:4">
      <c r="A421" s="3">
        <v>417</v>
      </c>
      <c r="B421" s="3" t="str">
        <f>"符明琰"</f>
        <v>符明琰</v>
      </c>
      <c r="C421" s="3" t="s">
        <v>409</v>
      </c>
      <c r="D421" s="3"/>
    </row>
    <row r="422" customHeight="1" spans="1:4">
      <c r="A422" s="3">
        <v>418</v>
      </c>
      <c r="B422" s="3" t="str">
        <f>"王焕芳"</f>
        <v>王焕芳</v>
      </c>
      <c r="C422" s="3" t="s">
        <v>410</v>
      </c>
      <c r="D422" s="3"/>
    </row>
    <row r="423" customHeight="1" spans="1:4">
      <c r="A423" s="3">
        <v>419</v>
      </c>
      <c r="B423" s="3" t="str">
        <f>"刘琼美"</f>
        <v>刘琼美</v>
      </c>
      <c r="C423" s="3" t="s">
        <v>155</v>
      </c>
      <c r="D423" s="3"/>
    </row>
    <row r="424" customHeight="1" spans="1:4">
      <c r="A424" s="3">
        <v>420</v>
      </c>
      <c r="B424" s="3" t="str">
        <f>"马茹珍"</f>
        <v>马茹珍</v>
      </c>
      <c r="C424" s="3" t="s">
        <v>411</v>
      </c>
      <c r="D424" s="3"/>
    </row>
    <row r="425" customHeight="1" spans="1:4">
      <c r="A425" s="3">
        <v>421</v>
      </c>
      <c r="B425" s="3" t="str">
        <f>"卢岳欣"</f>
        <v>卢岳欣</v>
      </c>
      <c r="C425" s="3" t="s">
        <v>34</v>
      </c>
      <c r="D425" s="3"/>
    </row>
    <row r="426" customHeight="1" spans="1:4">
      <c r="A426" s="3">
        <v>422</v>
      </c>
      <c r="B426" s="3" t="str">
        <f>"劳燕丽"</f>
        <v>劳燕丽</v>
      </c>
      <c r="C426" s="3" t="s">
        <v>412</v>
      </c>
      <c r="D426" s="3"/>
    </row>
    <row r="427" customHeight="1" spans="1:4">
      <c r="A427" s="3">
        <v>423</v>
      </c>
      <c r="B427" s="3" t="str">
        <f>"邓娟秀"</f>
        <v>邓娟秀</v>
      </c>
      <c r="C427" s="3" t="s">
        <v>413</v>
      </c>
      <c r="D427" s="3"/>
    </row>
    <row r="428" customHeight="1" spans="1:4">
      <c r="A428" s="3">
        <v>424</v>
      </c>
      <c r="B428" s="3" t="str">
        <f>"符芳霞"</f>
        <v>符芳霞</v>
      </c>
      <c r="C428" s="3" t="s">
        <v>414</v>
      </c>
      <c r="D428" s="3"/>
    </row>
    <row r="429" customHeight="1" spans="1:4">
      <c r="A429" s="3">
        <v>425</v>
      </c>
      <c r="B429" s="3" t="str">
        <f>"陈豆豆"</f>
        <v>陈豆豆</v>
      </c>
      <c r="C429" s="3" t="s">
        <v>415</v>
      </c>
      <c r="D429" s="3"/>
    </row>
    <row r="430" customHeight="1" spans="1:4">
      <c r="A430" s="3">
        <v>426</v>
      </c>
      <c r="B430" s="3" t="str">
        <f>"欧可盈"</f>
        <v>欧可盈</v>
      </c>
      <c r="C430" s="3" t="s">
        <v>416</v>
      </c>
      <c r="D430" s="3"/>
    </row>
    <row r="431" customHeight="1" spans="1:4">
      <c r="A431" s="3">
        <v>427</v>
      </c>
      <c r="B431" s="3" t="str">
        <f>"任碧琴"</f>
        <v>任碧琴</v>
      </c>
      <c r="C431" s="3" t="s">
        <v>417</v>
      </c>
      <c r="D431" s="3"/>
    </row>
    <row r="432" customHeight="1" spans="1:4">
      <c r="A432" s="3">
        <v>428</v>
      </c>
      <c r="B432" s="3" t="str">
        <f>"郑晶晶"</f>
        <v>郑晶晶</v>
      </c>
      <c r="C432" s="3" t="s">
        <v>418</v>
      </c>
      <c r="D432" s="3"/>
    </row>
    <row r="433" customHeight="1" spans="1:4">
      <c r="A433" s="3">
        <v>429</v>
      </c>
      <c r="B433" s="3" t="str">
        <f>"羊春梅"</f>
        <v>羊春梅</v>
      </c>
      <c r="C433" s="3" t="s">
        <v>419</v>
      </c>
      <c r="D433" s="3"/>
    </row>
    <row r="434" customHeight="1" spans="1:4">
      <c r="A434" s="3">
        <v>430</v>
      </c>
      <c r="B434" s="3" t="str">
        <f>"高雨飘"</f>
        <v>高雨飘</v>
      </c>
      <c r="C434" s="3" t="s">
        <v>420</v>
      </c>
      <c r="D434" s="3"/>
    </row>
    <row r="435" customHeight="1" spans="1:4">
      <c r="A435" s="3">
        <v>431</v>
      </c>
      <c r="B435" s="3" t="str">
        <f>"鲁鹏"</f>
        <v>鲁鹏</v>
      </c>
      <c r="C435" s="3" t="s">
        <v>421</v>
      </c>
      <c r="D435" s="3"/>
    </row>
    <row r="436" customHeight="1" spans="1:4">
      <c r="A436" s="3">
        <v>432</v>
      </c>
      <c r="B436" s="3" t="str">
        <f>"王小庆"</f>
        <v>王小庆</v>
      </c>
      <c r="C436" s="3" t="s">
        <v>422</v>
      </c>
      <c r="D436" s="3"/>
    </row>
    <row r="437" customHeight="1" spans="1:4">
      <c r="A437" s="3">
        <v>433</v>
      </c>
      <c r="B437" s="3" t="str">
        <f>"麦晓星"</f>
        <v>麦晓星</v>
      </c>
      <c r="C437" s="3" t="s">
        <v>423</v>
      </c>
      <c r="D437" s="3"/>
    </row>
    <row r="438" customHeight="1" spans="1:4">
      <c r="A438" s="3">
        <v>434</v>
      </c>
      <c r="B438" s="3" t="s">
        <v>424</v>
      </c>
      <c r="C438" s="3" t="s">
        <v>425</v>
      </c>
      <c r="D438" s="3"/>
    </row>
    <row r="439" customHeight="1" spans="1:4">
      <c r="A439" s="3">
        <v>435</v>
      </c>
      <c r="B439" s="3" t="str">
        <f>"刘露瑶"</f>
        <v>刘露瑶</v>
      </c>
      <c r="C439" s="3" t="s">
        <v>426</v>
      </c>
      <c r="D439" s="3"/>
    </row>
    <row r="440" customHeight="1" spans="1:4">
      <c r="A440" s="3">
        <v>436</v>
      </c>
      <c r="B440" s="3" t="str">
        <f>"张秀萍"</f>
        <v>张秀萍</v>
      </c>
      <c r="C440" s="3" t="s">
        <v>427</v>
      </c>
      <c r="D440" s="3"/>
    </row>
    <row r="441" customHeight="1" spans="1:4">
      <c r="A441" s="3">
        <v>437</v>
      </c>
      <c r="B441" s="3" t="str">
        <f>"王小情"</f>
        <v>王小情</v>
      </c>
      <c r="C441" s="3" t="s">
        <v>428</v>
      </c>
      <c r="D441" s="3"/>
    </row>
    <row r="442" customHeight="1" spans="1:4">
      <c r="A442" s="3">
        <v>438</v>
      </c>
      <c r="B442" s="3" t="str">
        <f>"卢璇"</f>
        <v>卢璇</v>
      </c>
      <c r="C442" s="3" t="s">
        <v>308</v>
      </c>
      <c r="D442" s="3"/>
    </row>
    <row r="443" customHeight="1" spans="1:4">
      <c r="A443" s="3">
        <v>439</v>
      </c>
      <c r="B443" s="3" t="str">
        <f>"吴万庆"</f>
        <v>吴万庆</v>
      </c>
      <c r="C443" s="3" t="s">
        <v>429</v>
      </c>
      <c r="D443" s="3"/>
    </row>
    <row r="444" customHeight="1" spans="1:4">
      <c r="A444" s="3">
        <v>440</v>
      </c>
      <c r="B444" s="3" t="str">
        <f>"冼燕萍"</f>
        <v>冼燕萍</v>
      </c>
      <c r="C444" s="3" t="s">
        <v>430</v>
      </c>
      <c r="D444" s="3"/>
    </row>
    <row r="445" customHeight="1" spans="1:4">
      <c r="A445" s="3">
        <v>441</v>
      </c>
      <c r="B445" s="3" t="str">
        <f>"符学拔"</f>
        <v>符学拔</v>
      </c>
      <c r="C445" s="3" t="s">
        <v>431</v>
      </c>
      <c r="D445" s="3"/>
    </row>
    <row r="446" customHeight="1" spans="1:4">
      <c r="A446" s="3">
        <v>442</v>
      </c>
      <c r="B446" s="3" t="str">
        <f>"奚翠莹"</f>
        <v>奚翠莹</v>
      </c>
      <c r="C446" s="3" t="s">
        <v>432</v>
      </c>
      <c r="D446" s="3"/>
    </row>
    <row r="447" customHeight="1" spans="1:4">
      <c r="A447" s="3">
        <v>443</v>
      </c>
      <c r="B447" s="3" t="str">
        <f>"羊和婷"</f>
        <v>羊和婷</v>
      </c>
      <c r="C447" s="3" t="s">
        <v>433</v>
      </c>
      <c r="D447" s="3"/>
    </row>
    <row r="448" customHeight="1" spans="1:4">
      <c r="A448" s="3">
        <v>444</v>
      </c>
      <c r="B448" s="3" t="str">
        <f>"孙璇"</f>
        <v>孙璇</v>
      </c>
      <c r="C448" s="3" t="s">
        <v>434</v>
      </c>
      <c r="D448" s="3"/>
    </row>
    <row r="449" customHeight="1" spans="1:4">
      <c r="A449" s="3">
        <v>445</v>
      </c>
      <c r="B449" s="3" t="str">
        <f>"李丽洪"</f>
        <v>李丽洪</v>
      </c>
      <c r="C449" s="3" t="s">
        <v>435</v>
      </c>
      <c r="D449" s="3"/>
    </row>
    <row r="450" customHeight="1" spans="1:4">
      <c r="A450" s="3">
        <v>446</v>
      </c>
      <c r="B450" s="3" t="str">
        <f>"王揚玉"</f>
        <v>王揚玉</v>
      </c>
      <c r="C450" s="3" t="s">
        <v>436</v>
      </c>
      <c r="D450" s="3"/>
    </row>
    <row r="451" customHeight="1" spans="1:4">
      <c r="A451" s="3">
        <v>447</v>
      </c>
      <c r="B451" s="3" t="str">
        <f>"李一妍"</f>
        <v>李一妍</v>
      </c>
      <c r="C451" s="3" t="s">
        <v>437</v>
      </c>
      <c r="D451" s="3"/>
    </row>
    <row r="452" customHeight="1" spans="1:4">
      <c r="A452" s="3">
        <v>448</v>
      </c>
      <c r="B452" s="3" t="str">
        <f>"徐欢娱"</f>
        <v>徐欢娱</v>
      </c>
      <c r="C452" s="3" t="s">
        <v>438</v>
      </c>
      <c r="D452" s="3"/>
    </row>
    <row r="453" customHeight="1" spans="1:4">
      <c r="A453" s="3">
        <v>449</v>
      </c>
      <c r="B453" s="3" t="str">
        <f>"何佳桢"</f>
        <v>何佳桢</v>
      </c>
      <c r="C453" s="3" t="s">
        <v>439</v>
      </c>
      <c r="D453" s="3"/>
    </row>
    <row r="454" customHeight="1" spans="1:4">
      <c r="A454" s="3">
        <v>450</v>
      </c>
      <c r="B454" s="3" t="str">
        <f>"房玉欢"</f>
        <v>房玉欢</v>
      </c>
      <c r="C454" s="3" t="s">
        <v>440</v>
      </c>
      <c r="D454" s="3"/>
    </row>
    <row r="455" customHeight="1" spans="1:4">
      <c r="A455" s="3">
        <v>451</v>
      </c>
      <c r="B455" s="3" t="str">
        <f>"潘春洁"</f>
        <v>潘春洁</v>
      </c>
      <c r="C455" s="3" t="s">
        <v>441</v>
      </c>
      <c r="D455" s="3"/>
    </row>
    <row r="456" customHeight="1" spans="1:4">
      <c r="A456" s="3">
        <v>452</v>
      </c>
      <c r="B456" s="3" t="str">
        <f>"唐静"</f>
        <v>唐静</v>
      </c>
      <c r="C456" s="3" t="s">
        <v>442</v>
      </c>
      <c r="D456" s="3"/>
    </row>
    <row r="457" customHeight="1" spans="1:4">
      <c r="A457" s="3">
        <v>453</v>
      </c>
      <c r="B457" s="3" t="str">
        <f>"陈娟"</f>
        <v>陈娟</v>
      </c>
      <c r="C457" s="3" t="s">
        <v>443</v>
      </c>
      <c r="D457" s="3"/>
    </row>
    <row r="458" customHeight="1" spans="1:4">
      <c r="A458" s="3">
        <v>454</v>
      </c>
      <c r="B458" s="3" t="str">
        <f>"董雅思"</f>
        <v>董雅思</v>
      </c>
      <c r="C458" s="3" t="s">
        <v>444</v>
      </c>
      <c r="D458" s="3"/>
    </row>
    <row r="459" customHeight="1" spans="1:4">
      <c r="A459" s="3">
        <v>455</v>
      </c>
      <c r="B459" s="3" t="str">
        <f>"吕婷婷"</f>
        <v>吕婷婷</v>
      </c>
      <c r="C459" s="3" t="s">
        <v>445</v>
      </c>
      <c r="D459" s="3"/>
    </row>
    <row r="460" customHeight="1" spans="1:4">
      <c r="A460" s="3">
        <v>456</v>
      </c>
      <c r="B460" s="3" t="str">
        <f>"陈秋萍"</f>
        <v>陈秋萍</v>
      </c>
      <c r="C460" s="3" t="s">
        <v>255</v>
      </c>
      <c r="D460" s="3"/>
    </row>
    <row r="461" customHeight="1" spans="1:4">
      <c r="A461" s="3">
        <v>457</v>
      </c>
      <c r="B461" s="3" t="str">
        <f>"余水茜"</f>
        <v>余水茜</v>
      </c>
      <c r="C461" s="3" t="s">
        <v>446</v>
      </c>
      <c r="D461" s="3"/>
    </row>
    <row r="462" customHeight="1" spans="1:4">
      <c r="A462" s="3">
        <v>458</v>
      </c>
      <c r="B462" s="3" t="str">
        <f>"岑秋蓉"</f>
        <v>岑秋蓉</v>
      </c>
      <c r="C462" s="3" t="s">
        <v>447</v>
      </c>
      <c r="D462" s="3"/>
    </row>
    <row r="463" customHeight="1" spans="1:4">
      <c r="A463" s="3">
        <v>459</v>
      </c>
      <c r="B463" s="3" t="str">
        <f>"庄冰淇"</f>
        <v>庄冰淇</v>
      </c>
      <c r="C463" s="3" t="s">
        <v>448</v>
      </c>
      <c r="D463" s="3"/>
    </row>
    <row r="464" customHeight="1" spans="1:4">
      <c r="A464" s="3">
        <v>460</v>
      </c>
      <c r="B464" s="3" t="str">
        <f>"蒙金秀"</f>
        <v>蒙金秀</v>
      </c>
      <c r="C464" s="3" t="s">
        <v>449</v>
      </c>
      <c r="D464" s="3"/>
    </row>
    <row r="465" customHeight="1" spans="1:4">
      <c r="A465" s="3">
        <v>461</v>
      </c>
      <c r="B465" s="3" t="str">
        <f>"王丽满"</f>
        <v>王丽满</v>
      </c>
      <c r="C465" s="3" t="s">
        <v>450</v>
      </c>
      <c r="D465" s="3"/>
    </row>
    <row r="466" customHeight="1" spans="1:4">
      <c r="A466" s="3">
        <v>462</v>
      </c>
      <c r="B466" s="3" t="str">
        <f>"曾小晶"</f>
        <v>曾小晶</v>
      </c>
      <c r="C466" s="3" t="s">
        <v>173</v>
      </c>
      <c r="D466" s="3"/>
    </row>
    <row r="467" customHeight="1" spans="1:4">
      <c r="A467" s="3">
        <v>463</v>
      </c>
      <c r="B467" s="3" t="str">
        <f>"周小玲"</f>
        <v>周小玲</v>
      </c>
      <c r="C467" s="3" t="s">
        <v>451</v>
      </c>
      <c r="D467" s="3"/>
    </row>
    <row r="468" customHeight="1" spans="1:4">
      <c r="A468" s="3">
        <v>464</v>
      </c>
      <c r="B468" s="3" t="str">
        <f>"林星星"</f>
        <v>林星星</v>
      </c>
      <c r="C468" s="3" t="s">
        <v>452</v>
      </c>
      <c r="D468" s="3"/>
    </row>
    <row r="469" customHeight="1" spans="1:4">
      <c r="A469" s="3">
        <v>465</v>
      </c>
      <c r="B469" s="3" t="str">
        <f>"梁慧"</f>
        <v>梁慧</v>
      </c>
      <c r="C469" s="3" t="s">
        <v>453</v>
      </c>
      <c r="D469" s="3"/>
    </row>
    <row r="470" customHeight="1" spans="1:4">
      <c r="A470" s="3">
        <v>466</v>
      </c>
      <c r="B470" s="3" t="str">
        <f>"徐雪秀"</f>
        <v>徐雪秀</v>
      </c>
      <c r="C470" s="3" t="s">
        <v>454</v>
      </c>
      <c r="D470" s="3"/>
    </row>
    <row r="471" customHeight="1" spans="1:4">
      <c r="A471" s="3">
        <v>467</v>
      </c>
      <c r="B471" s="3" t="str">
        <f>"林仙"</f>
        <v>林仙</v>
      </c>
      <c r="C471" s="3" t="s">
        <v>455</v>
      </c>
      <c r="D471" s="3"/>
    </row>
    <row r="472" customHeight="1" spans="1:4">
      <c r="A472" s="3">
        <v>468</v>
      </c>
      <c r="B472" s="3" t="str">
        <f>"程一萍"</f>
        <v>程一萍</v>
      </c>
      <c r="C472" s="3" t="s">
        <v>456</v>
      </c>
      <c r="D472" s="3"/>
    </row>
    <row r="473" customHeight="1" spans="1:4">
      <c r="A473" s="3">
        <v>469</v>
      </c>
      <c r="B473" s="3" t="str">
        <f>"李婕"</f>
        <v>李婕</v>
      </c>
      <c r="C473" s="3" t="s">
        <v>457</v>
      </c>
      <c r="D473" s="3"/>
    </row>
    <row r="474" customHeight="1" spans="1:4">
      <c r="A474" s="3">
        <v>470</v>
      </c>
      <c r="B474" s="3" t="str">
        <f>"王蕊"</f>
        <v>王蕊</v>
      </c>
      <c r="C474" s="3" t="s">
        <v>458</v>
      </c>
      <c r="D474" s="3"/>
    </row>
    <row r="475" customHeight="1" spans="1:4">
      <c r="A475" s="3">
        <v>471</v>
      </c>
      <c r="B475" s="3" t="str">
        <f>"张煜琴"</f>
        <v>张煜琴</v>
      </c>
      <c r="C475" s="3" t="s">
        <v>459</v>
      </c>
      <c r="D475" s="3"/>
    </row>
    <row r="476" customHeight="1" spans="1:4">
      <c r="A476" s="3">
        <v>472</v>
      </c>
      <c r="B476" s="3" t="str">
        <f>"周丽成"</f>
        <v>周丽成</v>
      </c>
      <c r="C476" s="3" t="s">
        <v>460</v>
      </c>
      <c r="D476" s="3"/>
    </row>
    <row r="477" customHeight="1" spans="1:4">
      <c r="A477" s="3">
        <v>473</v>
      </c>
      <c r="B477" s="3" t="str">
        <f>"王丹"</f>
        <v>王丹</v>
      </c>
      <c r="C477" s="3" t="s">
        <v>461</v>
      </c>
      <c r="D477" s="3"/>
    </row>
    <row r="478" customHeight="1" spans="1:4">
      <c r="A478" s="3">
        <v>474</v>
      </c>
      <c r="B478" s="3" t="str">
        <f>"苏娜"</f>
        <v>苏娜</v>
      </c>
      <c r="C478" s="3" t="s">
        <v>380</v>
      </c>
      <c r="D478" s="3"/>
    </row>
    <row r="479" customHeight="1" spans="1:4">
      <c r="A479" s="3">
        <v>475</v>
      </c>
      <c r="B479" s="3" t="str">
        <f>"黄茜"</f>
        <v>黄茜</v>
      </c>
      <c r="C479" s="3" t="s">
        <v>462</v>
      </c>
      <c r="D479" s="3"/>
    </row>
    <row r="480" customHeight="1" spans="1:4">
      <c r="A480" s="3">
        <v>476</v>
      </c>
      <c r="B480" s="3" t="str">
        <f>"王素珍"</f>
        <v>王素珍</v>
      </c>
      <c r="C480" s="3" t="s">
        <v>463</v>
      </c>
      <c r="D480" s="3"/>
    </row>
    <row r="481" customHeight="1" spans="1:4">
      <c r="A481" s="3">
        <v>477</v>
      </c>
      <c r="B481" s="3" t="str">
        <f>"田海波"</f>
        <v>田海波</v>
      </c>
      <c r="C481" s="3" t="s">
        <v>464</v>
      </c>
      <c r="D481" s="3"/>
    </row>
    <row r="482" customHeight="1" spans="1:4">
      <c r="A482" s="3">
        <v>478</v>
      </c>
      <c r="B482" s="3" t="str">
        <f>"蔡典伊"</f>
        <v>蔡典伊</v>
      </c>
      <c r="C482" s="3" t="s">
        <v>465</v>
      </c>
      <c r="D482" s="3"/>
    </row>
    <row r="483" customHeight="1" spans="1:4">
      <c r="A483" s="3">
        <v>479</v>
      </c>
      <c r="B483" s="3" t="str">
        <f>"卢文慧"</f>
        <v>卢文慧</v>
      </c>
      <c r="C483" s="3" t="s">
        <v>466</v>
      </c>
      <c r="D483" s="3"/>
    </row>
    <row r="484" customHeight="1" spans="1:4">
      <c r="A484" s="3">
        <v>480</v>
      </c>
      <c r="B484" s="3" t="str">
        <f>"李杰燕"</f>
        <v>李杰燕</v>
      </c>
      <c r="C484" s="3" t="s">
        <v>467</v>
      </c>
      <c r="D484" s="3"/>
    </row>
    <row r="485" customHeight="1" spans="1:4">
      <c r="A485" s="3">
        <v>481</v>
      </c>
      <c r="B485" s="3" t="str">
        <f>"黄小奕"</f>
        <v>黄小奕</v>
      </c>
      <c r="C485" s="3" t="s">
        <v>214</v>
      </c>
      <c r="D485" s="3"/>
    </row>
    <row r="486" customHeight="1" spans="1:4">
      <c r="A486" s="3">
        <v>482</v>
      </c>
      <c r="B486" s="3" t="str">
        <f>"陈梅灵"</f>
        <v>陈梅灵</v>
      </c>
      <c r="C486" s="3" t="s">
        <v>468</v>
      </c>
      <c r="D486" s="3"/>
    </row>
    <row r="487" customHeight="1" spans="1:4">
      <c r="A487" s="3">
        <v>483</v>
      </c>
      <c r="B487" s="3" t="str">
        <f>"陈启娜"</f>
        <v>陈启娜</v>
      </c>
      <c r="C487" s="3" t="s">
        <v>469</v>
      </c>
      <c r="D487" s="3"/>
    </row>
    <row r="488" customHeight="1" spans="1:4">
      <c r="A488" s="3">
        <v>484</v>
      </c>
      <c r="B488" s="3" t="str">
        <f>"刘淑慧"</f>
        <v>刘淑慧</v>
      </c>
      <c r="C488" s="3" t="s">
        <v>470</v>
      </c>
      <c r="D488" s="3"/>
    </row>
    <row r="489" customHeight="1" spans="1:4">
      <c r="A489" s="3">
        <v>485</v>
      </c>
      <c r="B489" s="3" t="str">
        <f>"陈月美"</f>
        <v>陈月美</v>
      </c>
      <c r="C489" s="3" t="s">
        <v>471</v>
      </c>
      <c r="D489" s="3"/>
    </row>
    <row r="490" customHeight="1" spans="1:4">
      <c r="A490" s="3">
        <v>486</v>
      </c>
      <c r="B490" s="3" t="str">
        <f>"王安悄"</f>
        <v>王安悄</v>
      </c>
      <c r="C490" s="3" t="s">
        <v>472</v>
      </c>
      <c r="D490" s="3"/>
    </row>
    <row r="491" customHeight="1" spans="1:4">
      <c r="A491" s="3">
        <v>487</v>
      </c>
      <c r="B491" s="3" t="str">
        <f>" 陈如"</f>
        <v> 陈如</v>
      </c>
      <c r="C491" s="3" t="s">
        <v>473</v>
      </c>
      <c r="D491" s="3"/>
    </row>
    <row r="492" customHeight="1" spans="1:4">
      <c r="A492" s="3">
        <v>488</v>
      </c>
      <c r="B492" s="3" t="str">
        <f>"唐闻华"</f>
        <v>唐闻华</v>
      </c>
      <c r="C492" s="3" t="s">
        <v>474</v>
      </c>
      <c r="D492" s="3"/>
    </row>
    <row r="493" customHeight="1" spans="1:4">
      <c r="A493" s="3">
        <v>489</v>
      </c>
      <c r="B493" s="3" t="str">
        <f>"李静雯"</f>
        <v>李静雯</v>
      </c>
      <c r="C493" s="3" t="s">
        <v>475</v>
      </c>
      <c r="D493" s="3"/>
    </row>
    <row r="494" customHeight="1" spans="1:4">
      <c r="A494" s="3">
        <v>490</v>
      </c>
      <c r="B494" s="3" t="str">
        <f>"钟圣慧"</f>
        <v>钟圣慧</v>
      </c>
      <c r="C494" s="3" t="s">
        <v>118</v>
      </c>
      <c r="D494" s="3"/>
    </row>
    <row r="495" customHeight="1" spans="1:4">
      <c r="A495" s="3">
        <v>491</v>
      </c>
      <c r="B495" s="3" t="str">
        <f>"梁河克"</f>
        <v>梁河克</v>
      </c>
      <c r="C495" s="3" t="s">
        <v>476</v>
      </c>
      <c r="D495" s="3"/>
    </row>
    <row r="496" customHeight="1" spans="1:4">
      <c r="A496" s="3">
        <v>492</v>
      </c>
      <c r="B496" s="3" t="str">
        <f>"陈竹珍"</f>
        <v>陈竹珍</v>
      </c>
      <c r="C496" s="3" t="s">
        <v>477</v>
      </c>
      <c r="D496" s="3"/>
    </row>
    <row r="497" customHeight="1" spans="1:4">
      <c r="A497" s="3">
        <v>493</v>
      </c>
      <c r="B497" s="3" t="str">
        <f>"翁鳗莉"</f>
        <v>翁鳗莉</v>
      </c>
      <c r="C497" s="3" t="s">
        <v>478</v>
      </c>
      <c r="D497" s="3"/>
    </row>
    <row r="498" customHeight="1" spans="1:4">
      <c r="A498" s="3">
        <v>494</v>
      </c>
      <c r="B498" s="3" t="str">
        <f>"黄在鑫"</f>
        <v>黄在鑫</v>
      </c>
      <c r="C498" s="3" t="s">
        <v>479</v>
      </c>
      <c r="D498" s="3"/>
    </row>
    <row r="499" customHeight="1" spans="1:4">
      <c r="A499" s="3">
        <v>495</v>
      </c>
      <c r="B499" s="3" t="str">
        <f>"吴庭解"</f>
        <v>吴庭解</v>
      </c>
      <c r="C499" s="3" t="s">
        <v>480</v>
      </c>
      <c r="D499" s="3"/>
    </row>
    <row r="500" customHeight="1" spans="1:4">
      <c r="A500" s="3">
        <v>496</v>
      </c>
      <c r="B500" s="3" t="str">
        <f>"文丽灵"</f>
        <v>文丽灵</v>
      </c>
      <c r="C500" s="3" t="s">
        <v>31</v>
      </c>
      <c r="D500" s="3"/>
    </row>
    <row r="501" customHeight="1" spans="1:4">
      <c r="A501" s="3">
        <v>497</v>
      </c>
      <c r="B501" s="3" t="str">
        <f>"符惠"</f>
        <v>符惠</v>
      </c>
      <c r="C501" s="3" t="s">
        <v>481</v>
      </c>
      <c r="D501" s="3"/>
    </row>
    <row r="502" customHeight="1" spans="1:4">
      <c r="A502" s="3">
        <v>498</v>
      </c>
      <c r="B502" s="3" t="str">
        <f>"王娇"</f>
        <v>王娇</v>
      </c>
      <c r="C502" s="3" t="s">
        <v>482</v>
      </c>
      <c r="D502" s="3"/>
    </row>
    <row r="503" customHeight="1" spans="1:4">
      <c r="A503" s="3">
        <v>499</v>
      </c>
      <c r="B503" s="3" t="str">
        <f>"金自善"</f>
        <v>金自善</v>
      </c>
      <c r="C503" s="3" t="s">
        <v>483</v>
      </c>
      <c r="D503" s="3"/>
    </row>
    <row r="504" customHeight="1" spans="1:4">
      <c r="A504" s="3">
        <v>500</v>
      </c>
      <c r="B504" s="3" t="str">
        <f>"关义侠"</f>
        <v>关义侠</v>
      </c>
      <c r="C504" s="3" t="s">
        <v>484</v>
      </c>
      <c r="D504" s="3"/>
    </row>
    <row r="505" customHeight="1" spans="1:4">
      <c r="A505" s="3">
        <v>501</v>
      </c>
      <c r="B505" s="3" t="str">
        <f>"郭教雪"</f>
        <v>郭教雪</v>
      </c>
      <c r="C505" s="3" t="s">
        <v>485</v>
      </c>
      <c r="D505" s="3"/>
    </row>
    <row r="506" customHeight="1" spans="1:4">
      <c r="A506" s="3">
        <v>502</v>
      </c>
      <c r="B506" s="3" t="str">
        <f>"符茵"</f>
        <v>符茵</v>
      </c>
      <c r="C506" s="3" t="s">
        <v>486</v>
      </c>
      <c r="D506" s="3"/>
    </row>
    <row r="507" customHeight="1" spans="1:4">
      <c r="A507" s="3">
        <v>503</v>
      </c>
      <c r="B507" s="3" t="str">
        <f>"王神凤"</f>
        <v>王神凤</v>
      </c>
      <c r="C507" s="3" t="s">
        <v>487</v>
      </c>
      <c r="D507" s="3"/>
    </row>
    <row r="508" customHeight="1" spans="1:4">
      <c r="A508" s="3">
        <v>504</v>
      </c>
      <c r="B508" s="3" t="str">
        <f>"陈道洁"</f>
        <v>陈道洁</v>
      </c>
      <c r="C508" s="3" t="s">
        <v>488</v>
      </c>
      <c r="D508" s="3"/>
    </row>
    <row r="509" customHeight="1" spans="1:4">
      <c r="A509" s="3">
        <v>505</v>
      </c>
      <c r="B509" s="3" t="str">
        <f>"符玉洁"</f>
        <v>符玉洁</v>
      </c>
      <c r="C509" s="3" t="s">
        <v>489</v>
      </c>
      <c r="D509" s="3"/>
    </row>
    <row r="510" customHeight="1" spans="1:4">
      <c r="A510" s="3">
        <v>506</v>
      </c>
      <c r="B510" s="3" t="str">
        <f>"陈美菊"</f>
        <v>陈美菊</v>
      </c>
      <c r="C510" s="3" t="s">
        <v>490</v>
      </c>
      <c r="D510" s="3"/>
    </row>
    <row r="511" customHeight="1" spans="1:4">
      <c r="A511" s="3">
        <v>507</v>
      </c>
      <c r="B511" s="3" t="str">
        <f>"陈仕今"</f>
        <v>陈仕今</v>
      </c>
      <c r="C511" s="3" t="s">
        <v>491</v>
      </c>
      <c r="D511" s="3"/>
    </row>
    <row r="512" customHeight="1" spans="1:4">
      <c r="A512" s="3">
        <v>508</v>
      </c>
      <c r="B512" s="3" t="str">
        <f>"谢礼"</f>
        <v>谢礼</v>
      </c>
      <c r="C512" s="3" t="s">
        <v>492</v>
      </c>
      <c r="D512" s="3"/>
    </row>
    <row r="513" customHeight="1" spans="1:4">
      <c r="A513" s="3">
        <v>509</v>
      </c>
      <c r="B513" s="3" t="str">
        <f>"许兰香"</f>
        <v>许兰香</v>
      </c>
      <c r="C513" s="3" t="s">
        <v>493</v>
      </c>
      <c r="D513" s="3"/>
    </row>
    <row r="514" customHeight="1" spans="1:4">
      <c r="A514" s="3">
        <v>510</v>
      </c>
      <c r="B514" s="3" t="str">
        <f>"陈英苗"</f>
        <v>陈英苗</v>
      </c>
      <c r="C514" s="3" t="s">
        <v>494</v>
      </c>
      <c r="D514" s="3"/>
    </row>
    <row r="515" customHeight="1" spans="1:4">
      <c r="A515" s="3">
        <v>511</v>
      </c>
      <c r="B515" s="3" t="str">
        <f>"冯名玲"</f>
        <v>冯名玲</v>
      </c>
      <c r="C515" s="3" t="s">
        <v>495</v>
      </c>
      <c r="D515" s="3"/>
    </row>
    <row r="516" customHeight="1" spans="1:4">
      <c r="A516" s="3">
        <v>512</v>
      </c>
      <c r="B516" s="3" t="str">
        <f>"符雅燕"</f>
        <v>符雅燕</v>
      </c>
      <c r="C516" s="3" t="s">
        <v>496</v>
      </c>
      <c r="D516" s="3"/>
    </row>
    <row r="517" customHeight="1" spans="1:4">
      <c r="A517" s="3">
        <v>513</v>
      </c>
      <c r="B517" s="3" t="str">
        <f>"符俊优"</f>
        <v>符俊优</v>
      </c>
      <c r="C517" s="3" t="s">
        <v>497</v>
      </c>
      <c r="D517" s="3"/>
    </row>
    <row r="518" customHeight="1" spans="1:4">
      <c r="A518" s="3">
        <v>514</v>
      </c>
      <c r="B518" s="3" t="str">
        <f>"吴俊磊"</f>
        <v>吴俊磊</v>
      </c>
      <c r="C518" s="3" t="s">
        <v>498</v>
      </c>
      <c r="D518" s="3"/>
    </row>
    <row r="519" customHeight="1" spans="1:4">
      <c r="A519" s="3">
        <v>515</v>
      </c>
      <c r="B519" s="3" t="str">
        <f>"吴宏秀"</f>
        <v>吴宏秀</v>
      </c>
      <c r="C519" s="3" t="s">
        <v>499</v>
      </c>
      <c r="D519" s="3"/>
    </row>
    <row r="520" customHeight="1" spans="1:4">
      <c r="A520" s="3">
        <v>516</v>
      </c>
      <c r="B520" s="3" t="str">
        <f>"卢瑞美"</f>
        <v>卢瑞美</v>
      </c>
      <c r="C520" s="3" t="s">
        <v>500</v>
      </c>
      <c r="D520" s="3"/>
    </row>
    <row r="521" customHeight="1" spans="1:4">
      <c r="A521" s="3">
        <v>517</v>
      </c>
      <c r="B521" s="3" t="str">
        <f>"凌春婵"</f>
        <v>凌春婵</v>
      </c>
      <c r="C521" s="3" t="s">
        <v>501</v>
      </c>
      <c r="D521" s="3"/>
    </row>
    <row r="522" customHeight="1" spans="1:4">
      <c r="A522" s="3">
        <v>518</v>
      </c>
      <c r="B522" s="3" t="str">
        <f>"杨帆"</f>
        <v>杨帆</v>
      </c>
      <c r="C522" s="3" t="s">
        <v>502</v>
      </c>
      <c r="D522" s="3"/>
    </row>
    <row r="523" customHeight="1" spans="1:4">
      <c r="A523" s="3">
        <v>519</v>
      </c>
      <c r="B523" s="3" t="str">
        <f>"周三女"</f>
        <v>周三女</v>
      </c>
      <c r="C523" s="3" t="s">
        <v>503</v>
      </c>
      <c r="D523" s="3"/>
    </row>
    <row r="524" customHeight="1" spans="1:4">
      <c r="A524" s="3">
        <v>520</v>
      </c>
      <c r="B524" s="3" t="str">
        <f>"韦华玲"</f>
        <v>韦华玲</v>
      </c>
      <c r="C524" s="3" t="s">
        <v>504</v>
      </c>
      <c r="D524" s="3"/>
    </row>
    <row r="525" customHeight="1" spans="1:4">
      <c r="A525" s="3">
        <v>521</v>
      </c>
      <c r="B525" s="3" t="str">
        <f>"车云波"</f>
        <v>车云波</v>
      </c>
      <c r="C525" s="3" t="s">
        <v>505</v>
      </c>
      <c r="D525" s="3"/>
    </row>
    <row r="526" customHeight="1" spans="1:4">
      <c r="A526" s="3">
        <v>522</v>
      </c>
      <c r="B526" s="3" t="str">
        <f>"王明安"</f>
        <v>王明安</v>
      </c>
      <c r="C526" s="3" t="s">
        <v>506</v>
      </c>
      <c r="D526" s="3"/>
    </row>
    <row r="527" customHeight="1" spans="1:4">
      <c r="A527" s="3">
        <v>523</v>
      </c>
      <c r="B527" s="3" t="str">
        <f>"陈漫柳"</f>
        <v>陈漫柳</v>
      </c>
      <c r="C527" s="3" t="s">
        <v>507</v>
      </c>
      <c r="D527" s="3"/>
    </row>
    <row r="528" customHeight="1" spans="1:4">
      <c r="A528" s="3">
        <v>524</v>
      </c>
      <c r="B528" s="3" t="str">
        <f>"徐紫玉"</f>
        <v>徐紫玉</v>
      </c>
      <c r="C528" s="3" t="s">
        <v>281</v>
      </c>
      <c r="D528" s="3"/>
    </row>
    <row r="529" customHeight="1" spans="1:4">
      <c r="A529" s="3">
        <v>525</v>
      </c>
      <c r="B529" s="3" t="str">
        <f>"张炎岩"</f>
        <v>张炎岩</v>
      </c>
      <c r="C529" s="3" t="s">
        <v>508</v>
      </c>
      <c r="D529" s="3"/>
    </row>
    <row r="530" customHeight="1" spans="1:4">
      <c r="A530" s="3">
        <v>526</v>
      </c>
      <c r="B530" s="3" t="str">
        <f>"李如惠"</f>
        <v>李如惠</v>
      </c>
      <c r="C530" s="3" t="s">
        <v>509</v>
      </c>
      <c r="D530" s="3"/>
    </row>
    <row r="531" customHeight="1" spans="1:4">
      <c r="A531" s="3">
        <v>527</v>
      </c>
      <c r="B531" s="3" t="str">
        <f>"杨玥"</f>
        <v>杨玥</v>
      </c>
      <c r="C531" s="3" t="s">
        <v>510</v>
      </c>
      <c r="D531" s="3"/>
    </row>
    <row r="532" customHeight="1" spans="1:4">
      <c r="A532" s="3">
        <v>528</v>
      </c>
      <c r="B532" s="3" t="str">
        <f>"程利未"</f>
        <v>程利未</v>
      </c>
      <c r="C532" s="3" t="s">
        <v>511</v>
      </c>
      <c r="D532" s="3"/>
    </row>
    <row r="533" customHeight="1" spans="1:4">
      <c r="A533" s="3">
        <v>529</v>
      </c>
      <c r="B533" s="3" t="str">
        <f>"张淑梅"</f>
        <v>张淑梅</v>
      </c>
      <c r="C533" s="3" t="s">
        <v>512</v>
      </c>
      <c r="D533" s="3"/>
    </row>
    <row r="534" customHeight="1" spans="1:4">
      <c r="A534" s="3">
        <v>530</v>
      </c>
      <c r="B534" s="3" t="str">
        <f>"黄晓琪"</f>
        <v>黄晓琪</v>
      </c>
      <c r="C534" s="3" t="s">
        <v>513</v>
      </c>
      <c r="D534" s="3"/>
    </row>
    <row r="535" customHeight="1" spans="1:4">
      <c r="A535" s="3">
        <v>531</v>
      </c>
      <c r="B535" s="3" t="str">
        <f>"王笑"</f>
        <v>王笑</v>
      </c>
      <c r="C535" s="3" t="s">
        <v>514</v>
      </c>
      <c r="D535" s="3"/>
    </row>
    <row r="536" customHeight="1" spans="1:4">
      <c r="A536" s="3">
        <v>532</v>
      </c>
      <c r="B536" s="3" t="str">
        <f>"张玉铃"</f>
        <v>张玉铃</v>
      </c>
      <c r="C536" s="3" t="s">
        <v>515</v>
      </c>
      <c r="D536" s="3"/>
    </row>
    <row r="537" customHeight="1" spans="1:4">
      <c r="A537" s="3">
        <v>533</v>
      </c>
      <c r="B537" s="3" t="str">
        <f>"张萍滟"</f>
        <v>张萍滟</v>
      </c>
      <c r="C537" s="3" t="s">
        <v>516</v>
      </c>
      <c r="D537" s="3"/>
    </row>
    <row r="538" customHeight="1" spans="1:4">
      <c r="A538" s="3">
        <v>534</v>
      </c>
      <c r="B538" s="3" t="str">
        <f>"陈礼楠"</f>
        <v>陈礼楠</v>
      </c>
      <c r="C538" s="3" t="s">
        <v>517</v>
      </c>
      <c r="D538" s="3"/>
    </row>
    <row r="539" customHeight="1" spans="1:4">
      <c r="A539" s="3">
        <v>535</v>
      </c>
      <c r="B539" s="3" t="str">
        <f>"李春树"</f>
        <v>李春树</v>
      </c>
      <c r="C539" s="3" t="s">
        <v>518</v>
      </c>
      <c r="D539" s="3"/>
    </row>
    <row r="540" customHeight="1" spans="1:4">
      <c r="A540" s="3">
        <v>536</v>
      </c>
      <c r="B540" s="3" t="str">
        <f>"王正照"</f>
        <v>王正照</v>
      </c>
      <c r="C540" s="3" t="s">
        <v>519</v>
      </c>
      <c r="D540" s="3"/>
    </row>
    <row r="541" customHeight="1" spans="1:4">
      <c r="A541" s="3">
        <v>537</v>
      </c>
      <c r="B541" s="3" t="str">
        <f>"陈秋和"</f>
        <v>陈秋和</v>
      </c>
      <c r="C541" s="3" t="s">
        <v>520</v>
      </c>
      <c r="D541" s="3"/>
    </row>
    <row r="542" customHeight="1" spans="1:4">
      <c r="A542" s="3">
        <v>538</v>
      </c>
      <c r="B542" s="3" t="str">
        <f>"王风妹"</f>
        <v>王风妹</v>
      </c>
      <c r="C542" s="3" t="s">
        <v>80</v>
      </c>
      <c r="D542" s="3"/>
    </row>
    <row r="543" customHeight="1" spans="1:4">
      <c r="A543" s="3">
        <v>539</v>
      </c>
      <c r="B543" s="3" t="str">
        <f>"吕欣"</f>
        <v>吕欣</v>
      </c>
      <c r="C543" s="3" t="s">
        <v>521</v>
      </c>
      <c r="D543" s="3"/>
    </row>
    <row r="544" customHeight="1" spans="1:4">
      <c r="A544" s="3">
        <v>540</v>
      </c>
      <c r="B544" s="3" t="str">
        <f>"王其香"</f>
        <v>王其香</v>
      </c>
      <c r="C544" s="3" t="s">
        <v>522</v>
      </c>
      <c r="D544" s="3"/>
    </row>
    <row r="545" customHeight="1" spans="1:4">
      <c r="A545" s="3">
        <v>541</v>
      </c>
      <c r="B545" s="3" t="str">
        <f>"李维庭"</f>
        <v>李维庭</v>
      </c>
      <c r="C545" s="3" t="s">
        <v>523</v>
      </c>
      <c r="D545" s="3"/>
    </row>
    <row r="546" customHeight="1" spans="1:4">
      <c r="A546" s="3">
        <v>542</v>
      </c>
      <c r="B546" s="3" t="str">
        <f>"周小凤"</f>
        <v>周小凤</v>
      </c>
      <c r="C546" s="3" t="s">
        <v>524</v>
      </c>
      <c r="D546" s="3"/>
    </row>
    <row r="547" customHeight="1" spans="1:4">
      <c r="A547" s="3">
        <v>543</v>
      </c>
      <c r="B547" s="3" t="str">
        <f>"羊琼慧"</f>
        <v>羊琼慧</v>
      </c>
      <c r="C547" s="3" t="s">
        <v>525</v>
      </c>
      <c r="D547" s="3"/>
    </row>
    <row r="548" customHeight="1" spans="1:4">
      <c r="A548" s="3">
        <v>544</v>
      </c>
      <c r="B548" s="3" t="str">
        <f>"蔡林英"</f>
        <v>蔡林英</v>
      </c>
      <c r="C548" s="3" t="s">
        <v>526</v>
      </c>
      <c r="D548" s="3"/>
    </row>
    <row r="549" customHeight="1" spans="1:4">
      <c r="A549" s="3">
        <v>545</v>
      </c>
      <c r="B549" s="3" t="str">
        <f>"何方世"</f>
        <v>何方世</v>
      </c>
      <c r="C549" s="3" t="s">
        <v>527</v>
      </c>
      <c r="D549" s="3"/>
    </row>
    <row r="550" customHeight="1" spans="1:4">
      <c r="A550" s="3">
        <v>546</v>
      </c>
      <c r="B550" s="3" t="str">
        <f>"王飞"</f>
        <v>王飞</v>
      </c>
      <c r="C550" s="3" t="s">
        <v>528</v>
      </c>
      <c r="D550" s="3"/>
    </row>
    <row r="551" customHeight="1" spans="1:4">
      <c r="A551" s="3">
        <v>547</v>
      </c>
      <c r="B551" s="3" t="str">
        <f>"余沁桐"</f>
        <v>余沁桐</v>
      </c>
      <c r="C551" s="3" t="s">
        <v>529</v>
      </c>
      <c r="D551" s="3"/>
    </row>
    <row r="552" customHeight="1" spans="1:4">
      <c r="A552" s="3">
        <v>548</v>
      </c>
      <c r="B552" s="3" t="str">
        <f>"曹玉华"</f>
        <v>曹玉华</v>
      </c>
      <c r="C552" s="3" t="s">
        <v>530</v>
      </c>
      <c r="D552" s="3"/>
    </row>
    <row r="553" customHeight="1" spans="1:4">
      <c r="A553" s="3">
        <v>549</v>
      </c>
      <c r="B553" s="3" t="str">
        <f>"陈嘉丽"</f>
        <v>陈嘉丽</v>
      </c>
      <c r="C553" s="3" t="s">
        <v>531</v>
      </c>
      <c r="D553" s="3"/>
    </row>
    <row r="554" customHeight="1" spans="1:4">
      <c r="A554" s="3">
        <v>550</v>
      </c>
      <c r="B554" s="3" t="str">
        <f>"罗文勤"</f>
        <v>罗文勤</v>
      </c>
      <c r="C554" s="3" t="s">
        <v>532</v>
      </c>
      <c r="D554" s="3"/>
    </row>
    <row r="555" customHeight="1" spans="1:4">
      <c r="A555" s="3">
        <v>551</v>
      </c>
      <c r="B555" s="3" t="str">
        <f>"王小李"</f>
        <v>王小李</v>
      </c>
      <c r="C555" s="3" t="s">
        <v>533</v>
      </c>
      <c r="D555" s="3"/>
    </row>
    <row r="556" customHeight="1" spans="1:4">
      <c r="A556" s="3">
        <v>552</v>
      </c>
      <c r="B556" s="3" t="str">
        <f>"文晔"</f>
        <v>文晔</v>
      </c>
      <c r="C556" s="3" t="s">
        <v>86</v>
      </c>
      <c r="D556" s="3"/>
    </row>
    <row r="557" customHeight="1" spans="1:4">
      <c r="A557" s="3">
        <v>553</v>
      </c>
      <c r="B557" s="3" t="str">
        <f>"陈爱女"</f>
        <v>陈爱女</v>
      </c>
      <c r="C557" s="3" t="s">
        <v>534</v>
      </c>
      <c r="D557" s="3"/>
    </row>
    <row r="558" customHeight="1" spans="1:4">
      <c r="A558" s="3">
        <v>554</v>
      </c>
      <c r="B558" s="3" t="str">
        <f>"王琼"</f>
        <v>王琼</v>
      </c>
      <c r="C558" s="3" t="s">
        <v>535</v>
      </c>
      <c r="D558" s="3"/>
    </row>
    <row r="559" customHeight="1" spans="1:4">
      <c r="A559" s="3">
        <v>555</v>
      </c>
      <c r="B559" s="3" t="str">
        <f>"连萌"</f>
        <v>连萌</v>
      </c>
      <c r="C559" s="3" t="s">
        <v>536</v>
      </c>
      <c r="D559" s="3"/>
    </row>
    <row r="560" customHeight="1" spans="1:4">
      <c r="A560" s="3">
        <v>556</v>
      </c>
      <c r="B560" s="3" t="str">
        <f>"李怡飞"</f>
        <v>李怡飞</v>
      </c>
      <c r="C560" s="3" t="s">
        <v>537</v>
      </c>
      <c r="D560" s="3"/>
    </row>
    <row r="561" customHeight="1" spans="1:4">
      <c r="A561" s="3">
        <v>557</v>
      </c>
      <c r="B561" s="3" t="str">
        <f>"王孟儿"</f>
        <v>王孟儿</v>
      </c>
      <c r="C561" s="3" t="s">
        <v>538</v>
      </c>
      <c r="D561" s="3"/>
    </row>
    <row r="562" customHeight="1" spans="1:4">
      <c r="A562" s="3">
        <v>558</v>
      </c>
      <c r="B562" s="3" t="str">
        <f>"林小兰"</f>
        <v>林小兰</v>
      </c>
      <c r="C562" s="3" t="s">
        <v>539</v>
      </c>
      <c r="D562" s="3"/>
    </row>
    <row r="563" customHeight="1" spans="1:4">
      <c r="A563" s="3">
        <v>559</v>
      </c>
      <c r="B563" s="3" t="str">
        <f>"陈燕"</f>
        <v>陈燕</v>
      </c>
      <c r="C563" s="3" t="s">
        <v>540</v>
      </c>
      <c r="D563" s="3"/>
    </row>
    <row r="564" customHeight="1" spans="1:4">
      <c r="A564" s="3">
        <v>560</v>
      </c>
      <c r="B564" s="3" t="str">
        <f>"孙乐儿"</f>
        <v>孙乐儿</v>
      </c>
      <c r="C564" s="3" t="s">
        <v>541</v>
      </c>
      <c r="D564" s="3"/>
    </row>
    <row r="565" customHeight="1" spans="1:4">
      <c r="A565" s="3">
        <v>561</v>
      </c>
      <c r="B565" s="3" t="str">
        <f>"梁琪"</f>
        <v>梁琪</v>
      </c>
      <c r="C565" s="3" t="s">
        <v>542</v>
      </c>
      <c r="D565" s="3"/>
    </row>
    <row r="566" customHeight="1" spans="1:4">
      <c r="A566" s="3">
        <v>562</v>
      </c>
      <c r="B566" s="3" t="str">
        <f>"孙铭阳"</f>
        <v>孙铭阳</v>
      </c>
      <c r="C566" s="3" t="s">
        <v>543</v>
      </c>
      <c r="D566" s="3"/>
    </row>
    <row r="567" customHeight="1" spans="1:4">
      <c r="A567" s="3">
        <v>563</v>
      </c>
      <c r="B567" s="3" t="str">
        <f>"韦海波"</f>
        <v>韦海波</v>
      </c>
      <c r="C567" s="3" t="s">
        <v>544</v>
      </c>
      <c r="D567" s="3"/>
    </row>
    <row r="568" customHeight="1" spans="1:4">
      <c r="A568" s="3">
        <v>564</v>
      </c>
      <c r="B568" s="3" t="str">
        <f>"王蕊"</f>
        <v>王蕊</v>
      </c>
      <c r="C568" s="3" t="s">
        <v>545</v>
      </c>
      <c r="D568" s="3"/>
    </row>
    <row r="569" customHeight="1" spans="1:4">
      <c r="A569" s="3">
        <v>565</v>
      </c>
      <c r="B569" s="3" t="str">
        <f>"黄杨棠"</f>
        <v>黄杨棠</v>
      </c>
      <c r="C569" s="3" t="s">
        <v>546</v>
      </c>
      <c r="D569" s="3"/>
    </row>
    <row r="570" customHeight="1" spans="1:4">
      <c r="A570" s="3">
        <v>566</v>
      </c>
      <c r="B570" s="3" t="str">
        <f>"陈启凤"</f>
        <v>陈启凤</v>
      </c>
      <c r="C570" s="3" t="s">
        <v>442</v>
      </c>
      <c r="D570" s="3"/>
    </row>
    <row r="571" customHeight="1" spans="1:4">
      <c r="A571" s="3">
        <v>567</v>
      </c>
      <c r="B571" s="3" t="str">
        <f>"麦明爱"</f>
        <v>麦明爱</v>
      </c>
      <c r="C571" s="3" t="s">
        <v>547</v>
      </c>
      <c r="D571" s="3"/>
    </row>
    <row r="572" customHeight="1" spans="1:4">
      <c r="A572" s="3">
        <v>568</v>
      </c>
      <c r="B572" s="3" t="str">
        <f>"邢文桢"</f>
        <v>邢文桢</v>
      </c>
      <c r="C572" s="3" t="s">
        <v>548</v>
      </c>
      <c r="D572" s="3"/>
    </row>
    <row r="573" customHeight="1" spans="1:4">
      <c r="A573" s="3">
        <v>569</v>
      </c>
      <c r="B573" s="3" t="str">
        <f>"陈万山"</f>
        <v>陈万山</v>
      </c>
      <c r="C573" s="3" t="s">
        <v>549</v>
      </c>
      <c r="D573" s="3"/>
    </row>
    <row r="574" customHeight="1" spans="1:4">
      <c r="A574" s="3">
        <v>570</v>
      </c>
      <c r="B574" s="3" t="str">
        <f>"杨梦杰"</f>
        <v>杨梦杰</v>
      </c>
      <c r="C574" s="3" t="s">
        <v>550</v>
      </c>
      <c r="D574" s="3"/>
    </row>
    <row r="575" customHeight="1" spans="1:4">
      <c r="A575" s="3">
        <v>571</v>
      </c>
      <c r="B575" s="3" t="str">
        <f>"李江艳"</f>
        <v>李江艳</v>
      </c>
      <c r="C575" s="3" t="s">
        <v>551</v>
      </c>
      <c r="D575" s="3"/>
    </row>
    <row r="576" customHeight="1" spans="1:4">
      <c r="A576" s="3">
        <v>572</v>
      </c>
      <c r="B576" s="3" t="str">
        <f>"羊妹妙"</f>
        <v>羊妹妙</v>
      </c>
      <c r="C576" s="3" t="s">
        <v>552</v>
      </c>
      <c r="D576" s="3"/>
    </row>
    <row r="577" customHeight="1" spans="1:4">
      <c r="A577" s="3">
        <v>573</v>
      </c>
      <c r="B577" s="3" t="str">
        <f>"王宁"</f>
        <v>王宁</v>
      </c>
      <c r="C577" s="3" t="s">
        <v>553</v>
      </c>
      <c r="D577" s="3"/>
    </row>
    <row r="578" customHeight="1" spans="1:4">
      <c r="A578" s="3">
        <v>574</v>
      </c>
      <c r="B578" s="3" t="str">
        <f>"苏光日"</f>
        <v>苏光日</v>
      </c>
      <c r="C578" s="3" t="s">
        <v>554</v>
      </c>
      <c r="D578" s="3"/>
    </row>
    <row r="579" customHeight="1" spans="1:4">
      <c r="A579" s="3">
        <v>575</v>
      </c>
      <c r="B579" s="3" t="str">
        <f>"符佳儿"</f>
        <v>符佳儿</v>
      </c>
      <c r="C579" s="3" t="s">
        <v>555</v>
      </c>
      <c r="D579" s="3"/>
    </row>
    <row r="580" customHeight="1" spans="1:4">
      <c r="A580" s="3">
        <v>576</v>
      </c>
      <c r="B580" s="3" t="str">
        <f>"陈映玲"</f>
        <v>陈映玲</v>
      </c>
      <c r="C580" s="3" t="s">
        <v>556</v>
      </c>
      <c r="D580" s="3"/>
    </row>
    <row r="581" customHeight="1" spans="1:4">
      <c r="A581" s="3">
        <v>577</v>
      </c>
      <c r="B581" s="3" t="str">
        <f>"黎禧姿"</f>
        <v>黎禧姿</v>
      </c>
      <c r="C581" s="3" t="s">
        <v>557</v>
      </c>
      <c r="D581" s="3"/>
    </row>
    <row r="582" customHeight="1" spans="1:4">
      <c r="A582" s="3">
        <v>578</v>
      </c>
      <c r="B582" s="3" t="str">
        <f>"黄晓庆"</f>
        <v>黄晓庆</v>
      </c>
      <c r="C582" s="3" t="s">
        <v>558</v>
      </c>
      <c r="D582" s="3"/>
    </row>
    <row r="583" customHeight="1" spans="1:4">
      <c r="A583" s="3">
        <v>579</v>
      </c>
      <c r="B583" s="3" t="str">
        <f>"吴珍珍"</f>
        <v>吴珍珍</v>
      </c>
      <c r="C583" s="3" t="s">
        <v>559</v>
      </c>
      <c r="D583" s="3"/>
    </row>
    <row r="584" customHeight="1" spans="1:4">
      <c r="A584" s="3">
        <v>580</v>
      </c>
      <c r="B584" s="3" t="str">
        <f>"魏芊奇"</f>
        <v>魏芊奇</v>
      </c>
      <c r="C584" s="3" t="s">
        <v>560</v>
      </c>
      <c r="D584" s="3"/>
    </row>
    <row r="585" customHeight="1" spans="1:4">
      <c r="A585" s="3">
        <v>581</v>
      </c>
      <c r="B585" s="3" t="str">
        <f>"吴烟琴"</f>
        <v>吴烟琴</v>
      </c>
      <c r="C585" s="3" t="s">
        <v>561</v>
      </c>
      <c r="D585" s="3"/>
    </row>
    <row r="586" customHeight="1" spans="1:4">
      <c r="A586" s="3">
        <v>582</v>
      </c>
      <c r="B586" s="3" t="str">
        <f>"王晓娉"</f>
        <v>王晓娉</v>
      </c>
      <c r="C586" s="3" t="s">
        <v>562</v>
      </c>
      <c r="D586" s="3"/>
    </row>
    <row r="587" customHeight="1" spans="1:4">
      <c r="A587" s="3">
        <v>583</v>
      </c>
      <c r="B587" s="3" t="str">
        <f>"符秀文"</f>
        <v>符秀文</v>
      </c>
      <c r="C587" s="3" t="s">
        <v>563</v>
      </c>
      <c r="D587" s="3"/>
    </row>
    <row r="588" customHeight="1" spans="1:4">
      <c r="A588" s="3">
        <v>584</v>
      </c>
      <c r="B588" s="3" t="str">
        <f>"陈杨萍"</f>
        <v>陈杨萍</v>
      </c>
      <c r="C588" s="3" t="s">
        <v>564</v>
      </c>
      <c r="D588" s="3"/>
    </row>
    <row r="589" customHeight="1" spans="1:4">
      <c r="A589" s="3">
        <v>585</v>
      </c>
      <c r="B589" s="3" t="str">
        <f>"郭仁玉"</f>
        <v>郭仁玉</v>
      </c>
      <c r="C589" s="3" t="s">
        <v>565</v>
      </c>
      <c r="D589" s="3"/>
    </row>
    <row r="590" customHeight="1" spans="1:4">
      <c r="A590" s="3">
        <v>586</v>
      </c>
      <c r="B590" s="3" t="str">
        <f>"陈玉珠"</f>
        <v>陈玉珠</v>
      </c>
      <c r="C590" s="3" t="s">
        <v>566</v>
      </c>
      <c r="D590" s="3"/>
    </row>
    <row r="591" customHeight="1" spans="1:4">
      <c r="A591" s="3">
        <v>587</v>
      </c>
      <c r="B591" s="3" t="str">
        <f>"陈琦"</f>
        <v>陈琦</v>
      </c>
      <c r="C591" s="3" t="s">
        <v>567</v>
      </c>
      <c r="D591" s="3"/>
    </row>
    <row r="592" customHeight="1" spans="1:4">
      <c r="A592" s="3">
        <v>588</v>
      </c>
      <c r="B592" s="3" t="str">
        <f>"郑冬梅"</f>
        <v>郑冬梅</v>
      </c>
      <c r="C592" s="3" t="s">
        <v>568</v>
      </c>
      <c r="D592" s="3"/>
    </row>
    <row r="593" customHeight="1" spans="1:4">
      <c r="A593" s="3">
        <v>589</v>
      </c>
      <c r="B593" s="3" t="str">
        <f>"文香婷"</f>
        <v>文香婷</v>
      </c>
      <c r="C593" s="3" t="s">
        <v>124</v>
      </c>
      <c r="D593" s="3"/>
    </row>
    <row r="594" customHeight="1" spans="1:4">
      <c r="A594" s="3">
        <v>590</v>
      </c>
      <c r="B594" s="3" t="str">
        <f>"陈海选"</f>
        <v>陈海选</v>
      </c>
      <c r="C594" s="3" t="s">
        <v>569</v>
      </c>
      <c r="D594" s="3"/>
    </row>
    <row r="595" customHeight="1" spans="1:4">
      <c r="A595" s="3">
        <v>591</v>
      </c>
      <c r="B595" s="3" t="str">
        <f>"杨天如"</f>
        <v>杨天如</v>
      </c>
      <c r="C595" s="3" t="s">
        <v>494</v>
      </c>
      <c r="D595" s="3"/>
    </row>
    <row r="596" customHeight="1" spans="1:4">
      <c r="A596" s="3">
        <v>592</v>
      </c>
      <c r="B596" s="3" t="str">
        <f>"苏燕霞"</f>
        <v>苏燕霞</v>
      </c>
      <c r="C596" s="3" t="s">
        <v>570</v>
      </c>
      <c r="D596" s="3"/>
    </row>
    <row r="597" customHeight="1" spans="1:4">
      <c r="A597" s="3">
        <v>593</v>
      </c>
      <c r="B597" s="3" t="str">
        <f>"周福涛"</f>
        <v>周福涛</v>
      </c>
      <c r="C597" s="3" t="s">
        <v>571</v>
      </c>
      <c r="D597" s="3"/>
    </row>
    <row r="598" customHeight="1" spans="1:4">
      <c r="A598" s="3">
        <v>594</v>
      </c>
      <c r="B598" s="3" t="str">
        <f>"吴才菊"</f>
        <v>吴才菊</v>
      </c>
      <c r="C598" s="3" t="s">
        <v>572</v>
      </c>
      <c r="D598" s="3"/>
    </row>
    <row r="599" customHeight="1" spans="1:4">
      <c r="A599" s="3">
        <v>595</v>
      </c>
      <c r="B599" s="3" t="str">
        <f>"邢佳佳"</f>
        <v>邢佳佳</v>
      </c>
      <c r="C599" s="3" t="s">
        <v>573</v>
      </c>
      <c r="D599" s="3"/>
    </row>
    <row r="600" customHeight="1" spans="1:4">
      <c r="A600" s="3">
        <v>596</v>
      </c>
      <c r="B600" s="3" t="str">
        <f>"曾旭康"</f>
        <v>曾旭康</v>
      </c>
      <c r="C600" s="3" t="s">
        <v>574</v>
      </c>
      <c r="D600" s="3"/>
    </row>
    <row r="601" customHeight="1" spans="1:4">
      <c r="A601" s="3">
        <v>597</v>
      </c>
      <c r="B601" s="3" t="str">
        <f>"莫瑞师"</f>
        <v>莫瑞师</v>
      </c>
      <c r="C601" s="3" t="s">
        <v>575</v>
      </c>
      <c r="D601" s="3"/>
    </row>
    <row r="602" customHeight="1" spans="1:4">
      <c r="A602" s="3">
        <v>598</v>
      </c>
      <c r="B602" s="3" t="str">
        <f>"李选花"</f>
        <v>李选花</v>
      </c>
      <c r="C602" s="3" t="s">
        <v>576</v>
      </c>
      <c r="D602" s="3"/>
    </row>
    <row r="603" customHeight="1" spans="1:4">
      <c r="A603" s="3">
        <v>599</v>
      </c>
      <c r="B603" s="3" t="str">
        <f>"谢辉暖"</f>
        <v>谢辉暖</v>
      </c>
      <c r="C603" s="3" t="s">
        <v>577</v>
      </c>
      <c r="D603" s="3"/>
    </row>
    <row r="604" customHeight="1" spans="1:4">
      <c r="A604" s="3">
        <v>600</v>
      </c>
      <c r="B604" s="3" t="str">
        <f>"倪雪翠"</f>
        <v>倪雪翠</v>
      </c>
      <c r="C604" s="3" t="s">
        <v>578</v>
      </c>
      <c r="D604" s="3"/>
    </row>
    <row r="605" customHeight="1" spans="1:4">
      <c r="A605" s="3">
        <v>601</v>
      </c>
      <c r="B605" s="3" t="str">
        <f>"庄群鳗"</f>
        <v>庄群鳗</v>
      </c>
      <c r="C605" s="3" t="s">
        <v>579</v>
      </c>
      <c r="D605" s="3"/>
    </row>
    <row r="606" customHeight="1" spans="1:4">
      <c r="A606" s="3">
        <v>602</v>
      </c>
      <c r="B606" s="3" t="str">
        <f>"王梦"</f>
        <v>王梦</v>
      </c>
      <c r="C606" s="3" t="s">
        <v>580</v>
      </c>
      <c r="D606" s="3"/>
    </row>
    <row r="607" customHeight="1" spans="1:4">
      <c r="A607" s="3">
        <v>603</v>
      </c>
      <c r="B607" s="3" t="str">
        <f>"符锦练"</f>
        <v>符锦练</v>
      </c>
      <c r="C607" s="3" t="s">
        <v>581</v>
      </c>
      <c r="D607" s="3"/>
    </row>
    <row r="608" customHeight="1" spans="1:4">
      <c r="A608" s="3">
        <v>604</v>
      </c>
      <c r="B608" s="3" t="str">
        <f>"郑建荣"</f>
        <v>郑建荣</v>
      </c>
      <c r="C608" s="3" t="s">
        <v>582</v>
      </c>
      <c r="D608" s="3"/>
    </row>
    <row r="609" customHeight="1" spans="1:4">
      <c r="A609" s="3">
        <v>605</v>
      </c>
      <c r="B609" s="3" t="str">
        <f>"文颖洁"</f>
        <v>文颖洁</v>
      </c>
      <c r="C609" s="3" t="s">
        <v>583</v>
      </c>
      <c r="D609" s="3"/>
    </row>
    <row r="610" customHeight="1" spans="1:4">
      <c r="A610" s="3">
        <v>606</v>
      </c>
      <c r="B610" s="3" t="str">
        <f>"卢淑婷"</f>
        <v>卢淑婷</v>
      </c>
      <c r="C610" s="3" t="s">
        <v>584</v>
      </c>
      <c r="D610" s="3"/>
    </row>
    <row r="611" customHeight="1" spans="1:4">
      <c r="A611" s="3">
        <v>607</v>
      </c>
      <c r="B611" s="3" t="str">
        <f>"王红"</f>
        <v>王红</v>
      </c>
      <c r="C611" s="3" t="s">
        <v>585</v>
      </c>
      <c r="D611" s="3"/>
    </row>
    <row r="612" customHeight="1" spans="1:4">
      <c r="A612" s="3">
        <v>608</v>
      </c>
      <c r="B612" s="3" t="str">
        <f>"何奇"</f>
        <v>何奇</v>
      </c>
      <c r="C612" s="3" t="s">
        <v>586</v>
      </c>
      <c r="D612" s="3"/>
    </row>
    <row r="613" customHeight="1" spans="1:4">
      <c r="A613" s="3">
        <v>609</v>
      </c>
      <c r="B613" s="3" t="str">
        <f>"吴开卫"</f>
        <v>吴开卫</v>
      </c>
      <c r="C613" s="3" t="s">
        <v>587</v>
      </c>
      <c r="D613" s="3"/>
    </row>
    <row r="614" customHeight="1" spans="1:4">
      <c r="A614" s="3">
        <v>610</v>
      </c>
      <c r="B614" s="3" t="str">
        <f>"邱清莹"</f>
        <v>邱清莹</v>
      </c>
      <c r="C614" s="3" t="s">
        <v>588</v>
      </c>
      <c r="D614" s="3"/>
    </row>
    <row r="615" customHeight="1" spans="1:4">
      <c r="A615" s="3">
        <v>611</v>
      </c>
      <c r="B615" s="3" t="str">
        <f>"莫芯萍"</f>
        <v>莫芯萍</v>
      </c>
      <c r="C615" s="3" t="s">
        <v>589</v>
      </c>
      <c r="D615" s="3"/>
    </row>
    <row r="616" customHeight="1" spans="1:4">
      <c r="A616" s="3">
        <v>612</v>
      </c>
      <c r="B616" s="3" t="str">
        <f>"林欣怡"</f>
        <v>林欣怡</v>
      </c>
      <c r="C616" s="3" t="s">
        <v>590</v>
      </c>
      <c r="D616" s="3"/>
    </row>
    <row r="617" customHeight="1" spans="1:4">
      <c r="A617" s="3">
        <v>613</v>
      </c>
      <c r="B617" s="3" t="str">
        <f>"陈娇贞"</f>
        <v>陈娇贞</v>
      </c>
      <c r="C617" s="3" t="s">
        <v>591</v>
      </c>
      <c r="D617" s="3"/>
    </row>
    <row r="618" customHeight="1" spans="1:4">
      <c r="A618" s="3">
        <v>614</v>
      </c>
      <c r="B618" s="3" t="str">
        <f>"李小翠"</f>
        <v>李小翠</v>
      </c>
      <c r="C618" s="3" t="s">
        <v>592</v>
      </c>
      <c r="D618" s="3"/>
    </row>
    <row r="619" customHeight="1" spans="1:4">
      <c r="A619" s="3">
        <v>615</v>
      </c>
      <c r="B619" s="3" t="str">
        <f>"陈玥蓉"</f>
        <v>陈玥蓉</v>
      </c>
      <c r="C619" s="3" t="s">
        <v>593</v>
      </c>
      <c r="D619" s="3"/>
    </row>
    <row r="620" customHeight="1" spans="1:4">
      <c r="A620" s="3">
        <v>616</v>
      </c>
      <c r="B620" s="3" t="str">
        <f>"王海娟"</f>
        <v>王海娟</v>
      </c>
      <c r="C620" s="3" t="s">
        <v>594</v>
      </c>
      <c r="D620" s="3"/>
    </row>
    <row r="621" customHeight="1" spans="1:4">
      <c r="A621" s="3">
        <v>617</v>
      </c>
      <c r="B621" s="3" t="str">
        <f>"吴雪"</f>
        <v>吴雪</v>
      </c>
      <c r="C621" s="3" t="s">
        <v>595</v>
      </c>
      <c r="D621" s="3"/>
    </row>
    <row r="622" customHeight="1" spans="1:4">
      <c r="A622" s="3">
        <v>618</v>
      </c>
      <c r="B622" s="3" t="str">
        <f>"唐英容"</f>
        <v>唐英容</v>
      </c>
      <c r="C622" s="3" t="s">
        <v>596</v>
      </c>
      <c r="D622" s="3"/>
    </row>
    <row r="623" customHeight="1" spans="1:4">
      <c r="A623" s="3">
        <v>619</v>
      </c>
      <c r="B623" s="3" t="str">
        <f>"刘玉华"</f>
        <v>刘玉华</v>
      </c>
      <c r="C623" s="3" t="s">
        <v>597</v>
      </c>
      <c r="D623" s="3"/>
    </row>
    <row r="624" customHeight="1" spans="1:4">
      <c r="A624" s="3">
        <v>620</v>
      </c>
      <c r="B624" s="3" t="str">
        <f>"韦孟和"</f>
        <v>韦孟和</v>
      </c>
      <c r="C624" s="3" t="s">
        <v>598</v>
      </c>
      <c r="D624" s="3"/>
    </row>
    <row r="625" customHeight="1" spans="1:4">
      <c r="A625" s="3">
        <v>621</v>
      </c>
      <c r="B625" s="3" t="str">
        <f>"郑茜"</f>
        <v>郑茜</v>
      </c>
      <c r="C625" s="3" t="s">
        <v>599</v>
      </c>
      <c r="D625" s="3"/>
    </row>
    <row r="626" customHeight="1" spans="1:4">
      <c r="A626" s="3">
        <v>622</v>
      </c>
      <c r="B626" s="3" t="str">
        <f>"赵青晶"</f>
        <v>赵青晶</v>
      </c>
      <c r="C626" s="3" t="s">
        <v>600</v>
      </c>
      <c r="D626" s="3"/>
    </row>
    <row r="627" customHeight="1" spans="1:4">
      <c r="A627" s="3">
        <v>623</v>
      </c>
      <c r="B627" s="3" t="str">
        <f>"陆飞"</f>
        <v>陆飞</v>
      </c>
      <c r="C627" s="3" t="s">
        <v>601</v>
      </c>
      <c r="D627" s="3"/>
    </row>
    <row r="628" customHeight="1" spans="1:4">
      <c r="A628" s="3">
        <v>624</v>
      </c>
      <c r="B628" s="3" t="str">
        <f>"文凌峰"</f>
        <v>文凌峰</v>
      </c>
      <c r="C628" s="3" t="s">
        <v>602</v>
      </c>
      <c r="D628" s="3"/>
    </row>
    <row r="629" customHeight="1" spans="1:4">
      <c r="A629" s="3">
        <v>625</v>
      </c>
      <c r="B629" s="3" t="str">
        <f>"符家泰"</f>
        <v>符家泰</v>
      </c>
      <c r="C629" s="3" t="s">
        <v>603</v>
      </c>
      <c r="D629" s="3"/>
    </row>
    <row r="630" customHeight="1" spans="1:4">
      <c r="A630" s="3">
        <v>626</v>
      </c>
      <c r="B630" s="3" t="str">
        <f>"李雯"</f>
        <v>李雯</v>
      </c>
      <c r="C630" s="3" t="s">
        <v>604</v>
      </c>
      <c r="D630" s="3"/>
    </row>
    <row r="631" customHeight="1" spans="1:4">
      <c r="A631" s="3">
        <v>627</v>
      </c>
      <c r="B631" s="3" t="str">
        <f>"郑佳莹"</f>
        <v>郑佳莹</v>
      </c>
      <c r="C631" s="3" t="s">
        <v>605</v>
      </c>
      <c r="D631" s="3"/>
    </row>
    <row r="632" customHeight="1" spans="1:4">
      <c r="A632" s="3">
        <v>628</v>
      </c>
      <c r="B632" s="3" t="str">
        <f>"李利婉"</f>
        <v>李利婉</v>
      </c>
      <c r="C632" s="3" t="s">
        <v>606</v>
      </c>
      <c r="D632" s="3"/>
    </row>
    <row r="633" customHeight="1" spans="1:4">
      <c r="A633" s="3">
        <v>629</v>
      </c>
      <c r="B633" s="3" t="str">
        <f>"王乃师"</f>
        <v>王乃师</v>
      </c>
      <c r="C633" s="3" t="s">
        <v>607</v>
      </c>
      <c r="D633" s="3"/>
    </row>
    <row r="634" customHeight="1" spans="1:4">
      <c r="A634" s="3">
        <v>630</v>
      </c>
      <c r="B634" s="3" t="str">
        <f>"陈晨"</f>
        <v>陈晨</v>
      </c>
      <c r="C634" s="3" t="s">
        <v>608</v>
      </c>
      <c r="D634" s="3"/>
    </row>
    <row r="635" customHeight="1" spans="1:4">
      <c r="A635" s="3">
        <v>631</v>
      </c>
      <c r="B635" s="3" t="str">
        <f>"王卫娜"</f>
        <v>王卫娜</v>
      </c>
      <c r="C635" s="3" t="s">
        <v>609</v>
      </c>
      <c r="D635" s="3"/>
    </row>
    <row r="636" customHeight="1" spans="1:4">
      <c r="A636" s="3">
        <v>632</v>
      </c>
      <c r="B636" s="3" t="str">
        <f>"邱秋敏"</f>
        <v>邱秋敏</v>
      </c>
      <c r="C636" s="3" t="s">
        <v>610</v>
      </c>
      <c r="D636" s="3"/>
    </row>
    <row r="637" customHeight="1" spans="1:4">
      <c r="A637" s="3">
        <v>633</v>
      </c>
      <c r="B637" s="3" t="str">
        <f>"叶留良"</f>
        <v>叶留良</v>
      </c>
      <c r="C637" s="3" t="s">
        <v>611</v>
      </c>
      <c r="D637" s="3"/>
    </row>
    <row r="638" customHeight="1" spans="1:4">
      <c r="A638" s="3">
        <v>634</v>
      </c>
      <c r="B638" s="3" t="str">
        <f>"吴佳珍"</f>
        <v>吴佳珍</v>
      </c>
      <c r="C638" s="3" t="s">
        <v>612</v>
      </c>
      <c r="D638" s="3"/>
    </row>
    <row r="639" customHeight="1" spans="1:4">
      <c r="A639" s="3">
        <v>635</v>
      </c>
      <c r="B639" s="3" t="str">
        <f>"黄振森"</f>
        <v>黄振森</v>
      </c>
      <c r="C639" s="3" t="s">
        <v>613</v>
      </c>
      <c r="D639" s="3"/>
    </row>
    <row r="640" customHeight="1" spans="1:4">
      <c r="A640" s="3">
        <v>636</v>
      </c>
      <c r="B640" s="3" t="str">
        <f>"何爱花"</f>
        <v>何爱花</v>
      </c>
      <c r="C640" s="3" t="s">
        <v>614</v>
      </c>
      <c r="D640" s="3"/>
    </row>
    <row r="641" customHeight="1" spans="1:4">
      <c r="A641" s="3">
        <v>637</v>
      </c>
      <c r="B641" s="3" t="str">
        <f>"苏炳先"</f>
        <v>苏炳先</v>
      </c>
      <c r="C641" s="3" t="s">
        <v>615</v>
      </c>
      <c r="D641" s="3"/>
    </row>
    <row r="642" customHeight="1" spans="1:4">
      <c r="A642" s="3">
        <v>638</v>
      </c>
      <c r="B642" s="3" t="str">
        <f>"郑仕权"</f>
        <v>郑仕权</v>
      </c>
      <c r="C642" s="3" t="s">
        <v>616</v>
      </c>
      <c r="D642" s="3"/>
    </row>
    <row r="643" customHeight="1" spans="1:4">
      <c r="A643" s="3">
        <v>639</v>
      </c>
      <c r="B643" s="3" t="str">
        <f>"张思玫"</f>
        <v>张思玫</v>
      </c>
      <c r="C643" s="3" t="s">
        <v>617</v>
      </c>
      <c r="D643" s="3"/>
    </row>
    <row r="644" customHeight="1" spans="1:4">
      <c r="A644" s="3">
        <v>640</v>
      </c>
      <c r="B644" s="3" t="str">
        <f>"张心如"</f>
        <v>张心如</v>
      </c>
      <c r="C644" s="3" t="s">
        <v>618</v>
      </c>
      <c r="D644" s="3"/>
    </row>
    <row r="645" customHeight="1" spans="1:4">
      <c r="A645" s="3">
        <v>641</v>
      </c>
      <c r="B645" s="3" t="str">
        <f>"罗正扬"</f>
        <v>罗正扬</v>
      </c>
      <c r="C645" s="3" t="s">
        <v>619</v>
      </c>
      <c r="D645" s="3"/>
    </row>
    <row r="646" customHeight="1" spans="1:4">
      <c r="A646" s="3">
        <v>642</v>
      </c>
      <c r="B646" s="3" t="str">
        <f>"杜晶晶"</f>
        <v>杜晶晶</v>
      </c>
      <c r="C646" s="3" t="s">
        <v>620</v>
      </c>
      <c r="D646" s="3"/>
    </row>
    <row r="647" customHeight="1" spans="1:4">
      <c r="A647" s="3">
        <v>643</v>
      </c>
      <c r="B647" s="3" t="str">
        <f>"陈小翠"</f>
        <v>陈小翠</v>
      </c>
      <c r="C647" s="3" t="s">
        <v>621</v>
      </c>
      <c r="D647" s="3"/>
    </row>
    <row r="648" customHeight="1" spans="1:4">
      <c r="A648" s="3">
        <v>644</v>
      </c>
      <c r="B648" s="3" t="str">
        <f>"麦晓苑"</f>
        <v>麦晓苑</v>
      </c>
      <c r="C648" s="3" t="s">
        <v>622</v>
      </c>
      <c r="D648" s="3"/>
    </row>
    <row r="649" customHeight="1" spans="1:4">
      <c r="A649" s="3">
        <v>645</v>
      </c>
      <c r="B649" s="3" t="str">
        <f>"王艳姗"</f>
        <v>王艳姗</v>
      </c>
      <c r="C649" s="3" t="s">
        <v>623</v>
      </c>
      <c r="D649" s="3"/>
    </row>
    <row r="650" customHeight="1" spans="1:4">
      <c r="A650" s="3">
        <v>646</v>
      </c>
      <c r="B650" s="3" t="str">
        <f>"欧玉雪"</f>
        <v>欧玉雪</v>
      </c>
      <c r="C650" s="3" t="s">
        <v>624</v>
      </c>
      <c r="D650" s="3"/>
    </row>
    <row r="651" customHeight="1" spans="1:4">
      <c r="A651" s="3">
        <v>647</v>
      </c>
      <c r="B651" s="3" t="str">
        <f>"陈琼星"</f>
        <v>陈琼星</v>
      </c>
      <c r="C651" s="3" t="s">
        <v>625</v>
      </c>
      <c r="D651" s="3"/>
    </row>
    <row r="652" customHeight="1" spans="1:4">
      <c r="A652" s="3">
        <v>648</v>
      </c>
      <c r="B652" s="3" t="str">
        <f>"符家书"</f>
        <v>符家书</v>
      </c>
      <c r="C652" s="3" t="s">
        <v>626</v>
      </c>
      <c r="D652" s="3"/>
    </row>
    <row r="653" customHeight="1" spans="1:4">
      <c r="A653" s="3">
        <v>649</v>
      </c>
      <c r="B653" s="3" t="str">
        <f>"曾文冰"</f>
        <v>曾文冰</v>
      </c>
      <c r="C653" s="3" t="s">
        <v>627</v>
      </c>
      <c r="D653" s="3"/>
    </row>
    <row r="654" customHeight="1" spans="1:4">
      <c r="A654" s="3">
        <v>650</v>
      </c>
      <c r="B654" s="3" t="str">
        <f>"梁朝莲"</f>
        <v>梁朝莲</v>
      </c>
      <c r="C654" s="3" t="s">
        <v>628</v>
      </c>
      <c r="D654" s="3"/>
    </row>
    <row r="655" customHeight="1" spans="1:4">
      <c r="A655" s="3">
        <v>651</v>
      </c>
      <c r="B655" s="3" t="str">
        <f>"邓海秋"</f>
        <v>邓海秋</v>
      </c>
      <c r="C655" s="3" t="s">
        <v>629</v>
      </c>
      <c r="D655" s="3"/>
    </row>
    <row r="656" customHeight="1" spans="1:4">
      <c r="A656" s="3">
        <v>652</v>
      </c>
      <c r="B656" s="3" t="str">
        <f>"陈植倩"</f>
        <v>陈植倩</v>
      </c>
      <c r="C656" s="3" t="s">
        <v>630</v>
      </c>
      <c r="D656" s="3"/>
    </row>
    <row r="657" customHeight="1" spans="1:4">
      <c r="A657" s="3">
        <v>653</v>
      </c>
      <c r="B657" s="3" t="str">
        <f>"吴舒婷"</f>
        <v>吴舒婷</v>
      </c>
      <c r="C657" s="3" t="s">
        <v>631</v>
      </c>
      <c r="D657" s="3"/>
    </row>
    <row r="658" customHeight="1" spans="1:4">
      <c r="A658" s="3">
        <v>654</v>
      </c>
      <c r="B658" s="3" t="str">
        <f>"柯令权"</f>
        <v>柯令权</v>
      </c>
      <c r="C658" s="3" t="s">
        <v>632</v>
      </c>
      <c r="D658" s="3"/>
    </row>
    <row r="659" customHeight="1" spans="1:4">
      <c r="A659" s="3">
        <v>655</v>
      </c>
      <c r="B659" s="3" t="str">
        <f>"林成玲"</f>
        <v>林成玲</v>
      </c>
      <c r="C659" s="3" t="s">
        <v>633</v>
      </c>
      <c r="D659" s="3"/>
    </row>
    <row r="660" customHeight="1" spans="1:4">
      <c r="A660" s="3">
        <v>656</v>
      </c>
      <c r="B660" s="3" t="str">
        <f>"孙珠娆"</f>
        <v>孙珠娆</v>
      </c>
      <c r="C660" s="3" t="s">
        <v>634</v>
      </c>
      <c r="D660" s="3"/>
    </row>
    <row r="661" customHeight="1" spans="1:4">
      <c r="A661" s="3">
        <v>657</v>
      </c>
      <c r="B661" s="3" t="str">
        <f>"邢明美"</f>
        <v>邢明美</v>
      </c>
      <c r="C661" s="3" t="s">
        <v>635</v>
      </c>
      <c r="D661" s="3"/>
    </row>
    <row r="662" customHeight="1" spans="1:4">
      <c r="A662" s="3">
        <v>658</v>
      </c>
      <c r="B662" s="3" t="str">
        <f>"陈婉"</f>
        <v>陈婉</v>
      </c>
      <c r="C662" s="3" t="s">
        <v>636</v>
      </c>
      <c r="D662" s="3"/>
    </row>
    <row r="663" customHeight="1" spans="1:4">
      <c r="A663" s="3">
        <v>659</v>
      </c>
      <c r="B663" s="3" t="str">
        <f>"王惠甜"</f>
        <v>王惠甜</v>
      </c>
      <c r="C663" s="3" t="s">
        <v>637</v>
      </c>
      <c r="D663" s="3"/>
    </row>
    <row r="664" customHeight="1" spans="1:4">
      <c r="A664" s="3">
        <v>660</v>
      </c>
      <c r="B664" s="3" t="str">
        <f>"唐如妹"</f>
        <v>唐如妹</v>
      </c>
      <c r="C664" s="3" t="s">
        <v>638</v>
      </c>
      <c r="D664" s="3"/>
    </row>
    <row r="665" customHeight="1" spans="1:4">
      <c r="A665" s="3">
        <v>661</v>
      </c>
      <c r="B665" s="3" t="str">
        <f>"洪智"</f>
        <v>洪智</v>
      </c>
      <c r="C665" s="3" t="s">
        <v>639</v>
      </c>
      <c r="D665" s="3"/>
    </row>
    <row r="666" customHeight="1" spans="1:4">
      <c r="A666" s="3">
        <v>662</v>
      </c>
      <c r="B666" s="3" t="str">
        <f>"陆发乾"</f>
        <v>陆发乾</v>
      </c>
      <c r="C666" s="3" t="s">
        <v>640</v>
      </c>
      <c r="D666" s="3"/>
    </row>
    <row r="667" customHeight="1" spans="1:4">
      <c r="A667" s="3">
        <v>663</v>
      </c>
      <c r="B667" s="3" t="str">
        <f>"李彩婷"</f>
        <v>李彩婷</v>
      </c>
      <c r="C667" s="3" t="s">
        <v>641</v>
      </c>
      <c r="D667" s="3"/>
    </row>
    <row r="668" customHeight="1" spans="1:4">
      <c r="A668" s="3">
        <v>664</v>
      </c>
      <c r="B668" s="3" t="str">
        <f>"林美艳"</f>
        <v>林美艳</v>
      </c>
      <c r="C668" s="3" t="s">
        <v>642</v>
      </c>
      <c r="D668" s="3"/>
    </row>
    <row r="669" customHeight="1" spans="1:4">
      <c r="A669" s="3">
        <v>665</v>
      </c>
      <c r="B669" s="3" t="str">
        <f>"钟育江"</f>
        <v>钟育江</v>
      </c>
      <c r="C669" s="3" t="s">
        <v>55</v>
      </c>
      <c r="D669" s="3"/>
    </row>
    <row r="670" customHeight="1" spans="1:4">
      <c r="A670" s="3">
        <v>666</v>
      </c>
      <c r="B670" s="3" t="str">
        <f>"李妲妲"</f>
        <v>李妲妲</v>
      </c>
      <c r="C670" s="3" t="s">
        <v>643</v>
      </c>
      <c r="D670" s="3"/>
    </row>
    <row r="671" customHeight="1" spans="1:4">
      <c r="A671" s="3">
        <v>667</v>
      </c>
      <c r="B671" s="3" t="str">
        <f>"张梅"</f>
        <v>张梅</v>
      </c>
      <c r="C671" s="3" t="s">
        <v>644</v>
      </c>
      <c r="D671" s="3"/>
    </row>
    <row r="672" customHeight="1" spans="1:4">
      <c r="A672" s="3">
        <v>668</v>
      </c>
      <c r="B672" s="3" t="str">
        <f>"张瑜"</f>
        <v>张瑜</v>
      </c>
      <c r="C672" s="3" t="s">
        <v>645</v>
      </c>
      <c r="D672" s="3"/>
    </row>
    <row r="673" customHeight="1" spans="1:4">
      <c r="A673" s="3">
        <v>669</v>
      </c>
      <c r="B673" s="3" t="str">
        <f>"林海平"</f>
        <v>林海平</v>
      </c>
      <c r="C673" s="3" t="s">
        <v>646</v>
      </c>
      <c r="D673" s="3"/>
    </row>
    <row r="674" customHeight="1" spans="1:4">
      <c r="A674" s="3">
        <v>670</v>
      </c>
      <c r="B674" s="3" t="str">
        <f>"陈太淑"</f>
        <v>陈太淑</v>
      </c>
      <c r="C674" s="3" t="s">
        <v>647</v>
      </c>
      <c r="D674" s="3"/>
    </row>
    <row r="675" customHeight="1" spans="1:4">
      <c r="A675" s="3">
        <v>671</v>
      </c>
      <c r="B675" s="3" t="str">
        <f>"容小妙"</f>
        <v>容小妙</v>
      </c>
      <c r="C675" s="3" t="s">
        <v>648</v>
      </c>
      <c r="D675" s="3"/>
    </row>
    <row r="676" customHeight="1" spans="1:4">
      <c r="A676" s="3">
        <v>672</v>
      </c>
      <c r="B676" s="3" t="str">
        <f>"石桂芳"</f>
        <v>石桂芳</v>
      </c>
      <c r="C676" s="3" t="s">
        <v>649</v>
      </c>
      <c r="D676" s="3"/>
    </row>
    <row r="677" customHeight="1" spans="1:4">
      <c r="A677" s="3">
        <v>673</v>
      </c>
      <c r="B677" s="3" t="str">
        <f>"谢美长"</f>
        <v>谢美长</v>
      </c>
      <c r="C677" s="3" t="s">
        <v>650</v>
      </c>
      <c r="D677" s="3"/>
    </row>
    <row r="678" customHeight="1" spans="1:4">
      <c r="A678" s="3">
        <v>674</v>
      </c>
      <c r="B678" s="3" t="str">
        <f>"李文密"</f>
        <v>李文密</v>
      </c>
      <c r="C678" s="3" t="s">
        <v>651</v>
      </c>
      <c r="D678" s="3"/>
    </row>
    <row r="679" customHeight="1" spans="1:4">
      <c r="A679" s="3">
        <v>675</v>
      </c>
      <c r="B679" s="3" t="str">
        <f>"吴金玉"</f>
        <v>吴金玉</v>
      </c>
      <c r="C679" s="3" t="s">
        <v>652</v>
      </c>
      <c r="D679" s="3"/>
    </row>
    <row r="680" customHeight="1" spans="1:4">
      <c r="A680" s="3">
        <v>676</v>
      </c>
      <c r="B680" s="3" t="str">
        <f>"钟尊慧"</f>
        <v>钟尊慧</v>
      </c>
      <c r="C680" s="3" t="s">
        <v>653</v>
      </c>
      <c r="D680" s="3"/>
    </row>
    <row r="681" customHeight="1" spans="1:4">
      <c r="A681" s="3">
        <v>677</v>
      </c>
      <c r="B681" s="3" t="str">
        <f>"符洁颖"</f>
        <v>符洁颖</v>
      </c>
      <c r="C681" s="3" t="s">
        <v>282</v>
      </c>
      <c r="D681" s="3"/>
    </row>
    <row r="682" customHeight="1" spans="1:4">
      <c r="A682" s="3">
        <v>678</v>
      </c>
      <c r="B682" s="3" t="str">
        <f>"符榕芳"</f>
        <v>符榕芳</v>
      </c>
      <c r="C682" s="3" t="s">
        <v>654</v>
      </c>
      <c r="D682" s="3"/>
    </row>
    <row r="683" customHeight="1" spans="1:4">
      <c r="A683" s="3">
        <v>679</v>
      </c>
      <c r="B683" s="3" t="str">
        <f>"符月奇"</f>
        <v>符月奇</v>
      </c>
      <c r="C683" s="3" t="s">
        <v>655</v>
      </c>
      <c r="D683" s="3"/>
    </row>
    <row r="684" customHeight="1" spans="1:4">
      <c r="A684" s="3">
        <v>680</v>
      </c>
      <c r="B684" s="3" t="str">
        <f>"曾慧婷"</f>
        <v>曾慧婷</v>
      </c>
      <c r="C684" s="3" t="s">
        <v>656</v>
      </c>
      <c r="D684" s="3"/>
    </row>
    <row r="685" customHeight="1" spans="1:4">
      <c r="A685" s="3">
        <v>681</v>
      </c>
      <c r="B685" s="3" t="str">
        <f>"钟彩银"</f>
        <v>钟彩银</v>
      </c>
      <c r="C685" s="3" t="s">
        <v>657</v>
      </c>
      <c r="D685" s="3"/>
    </row>
    <row r="686" customHeight="1" spans="1:4">
      <c r="A686" s="3">
        <v>682</v>
      </c>
      <c r="B686" s="3" t="str">
        <f>"李应才"</f>
        <v>李应才</v>
      </c>
      <c r="C686" s="3" t="s">
        <v>658</v>
      </c>
      <c r="D686" s="3"/>
    </row>
    <row r="687" customHeight="1" spans="1:4">
      <c r="A687" s="3">
        <v>683</v>
      </c>
      <c r="B687" s="3" t="str">
        <f>"李秋霞"</f>
        <v>李秋霞</v>
      </c>
      <c r="C687" s="3" t="s">
        <v>659</v>
      </c>
      <c r="D687" s="3"/>
    </row>
    <row r="688" customHeight="1" spans="1:4">
      <c r="A688" s="3">
        <v>684</v>
      </c>
      <c r="B688" s="3" t="str">
        <f>"彭香蕾"</f>
        <v>彭香蕾</v>
      </c>
      <c r="C688" s="3" t="s">
        <v>660</v>
      </c>
      <c r="D688" s="3"/>
    </row>
    <row r="689" customHeight="1" spans="1:4">
      <c r="A689" s="3">
        <v>685</v>
      </c>
      <c r="B689" s="3" t="str">
        <f>"段学梅"</f>
        <v>段学梅</v>
      </c>
      <c r="C689" s="3" t="s">
        <v>661</v>
      </c>
      <c r="D689" s="3"/>
    </row>
    <row r="690" customHeight="1" spans="1:4">
      <c r="A690" s="3">
        <v>686</v>
      </c>
      <c r="B690" s="3" t="str">
        <f>"郭振翠"</f>
        <v>郭振翠</v>
      </c>
      <c r="C690" s="3" t="s">
        <v>662</v>
      </c>
      <c r="D690" s="3"/>
    </row>
    <row r="691" customHeight="1" spans="1:4">
      <c r="A691" s="3">
        <v>687</v>
      </c>
      <c r="B691" s="3" t="str">
        <f>"王少玮"</f>
        <v>王少玮</v>
      </c>
      <c r="C691" s="3" t="s">
        <v>663</v>
      </c>
      <c r="D691" s="3"/>
    </row>
    <row r="692" customHeight="1" spans="1:4">
      <c r="A692" s="3">
        <v>688</v>
      </c>
      <c r="B692" s="3" t="str">
        <f>"赵开东"</f>
        <v>赵开东</v>
      </c>
      <c r="C692" s="3" t="s">
        <v>664</v>
      </c>
      <c r="D692" s="3"/>
    </row>
    <row r="693" customHeight="1" spans="1:4">
      <c r="A693" s="3">
        <v>689</v>
      </c>
      <c r="B693" s="3" t="str">
        <f>"吴燕飞"</f>
        <v>吴燕飞</v>
      </c>
      <c r="C693" s="3" t="s">
        <v>665</v>
      </c>
      <c r="D693" s="3"/>
    </row>
    <row r="694" customHeight="1" spans="1:4">
      <c r="A694" s="3">
        <v>690</v>
      </c>
      <c r="B694" s="3" t="str">
        <f>"陈文静"</f>
        <v>陈文静</v>
      </c>
      <c r="C694" s="3" t="s">
        <v>666</v>
      </c>
      <c r="D694" s="3"/>
    </row>
    <row r="695" customHeight="1" spans="1:4">
      <c r="A695" s="3">
        <v>691</v>
      </c>
      <c r="B695" s="3" t="str">
        <f>"于文君"</f>
        <v>于文君</v>
      </c>
      <c r="C695" s="3" t="s">
        <v>667</v>
      </c>
      <c r="D695" s="3"/>
    </row>
    <row r="696" customHeight="1" spans="1:4">
      <c r="A696" s="3">
        <v>692</v>
      </c>
      <c r="B696" s="3" t="str">
        <f>"王美珍"</f>
        <v>王美珍</v>
      </c>
      <c r="C696" s="3" t="s">
        <v>668</v>
      </c>
      <c r="D696" s="3"/>
    </row>
    <row r="697" customHeight="1" spans="1:4">
      <c r="A697" s="3">
        <v>693</v>
      </c>
      <c r="B697" s="3" t="str">
        <f>"陈妹"</f>
        <v>陈妹</v>
      </c>
      <c r="C697" s="3" t="s">
        <v>669</v>
      </c>
      <c r="D697" s="3"/>
    </row>
    <row r="698" customHeight="1" spans="1:4">
      <c r="A698" s="3">
        <v>694</v>
      </c>
      <c r="B698" s="3" t="str">
        <f>"张光顺"</f>
        <v>张光顺</v>
      </c>
      <c r="C698" s="3" t="s">
        <v>670</v>
      </c>
      <c r="D698" s="3"/>
    </row>
    <row r="699" customHeight="1" spans="1:4">
      <c r="A699" s="3">
        <v>695</v>
      </c>
      <c r="B699" s="3" t="str">
        <f>"吴紫玫"</f>
        <v>吴紫玫</v>
      </c>
      <c r="C699" s="3" t="s">
        <v>671</v>
      </c>
      <c r="D699" s="3"/>
    </row>
    <row r="700" customHeight="1" spans="1:4">
      <c r="A700" s="3">
        <v>696</v>
      </c>
      <c r="B700" s="3" t="str">
        <f>"陈小婷"</f>
        <v>陈小婷</v>
      </c>
      <c r="C700" s="3" t="s">
        <v>672</v>
      </c>
      <c r="D700" s="3"/>
    </row>
    <row r="701" customHeight="1" spans="1:4">
      <c r="A701" s="3">
        <v>697</v>
      </c>
      <c r="B701" s="3" t="str">
        <f>"甄井霞"</f>
        <v>甄井霞</v>
      </c>
      <c r="C701" s="3" t="s">
        <v>673</v>
      </c>
      <c r="D701" s="3"/>
    </row>
    <row r="702" customHeight="1" spans="1:4">
      <c r="A702" s="3">
        <v>698</v>
      </c>
      <c r="B702" s="3" t="str">
        <f>"许建"</f>
        <v>许建</v>
      </c>
      <c r="C702" s="3" t="s">
        <v>674</v>
      </c>
      <c r="D702" s="3"/>
    </row>
    <row r="703" customHeight="1" spans="1:4">
      <c r="A703" s="3">
        <v>699</v>
      </c>
      <c r="B703" s="3" t="str">
        <f>"刘曜稼"</f>
        <v>刘曜稼</v>
      </c>
      <c r="C703" s="3" t="s">
        <v>675</v>
      </c>
      <c r="D703" s="3"/>
    </row>
    <row r="704" customHeight="1" spans="1:4">
      <c r="A704" s="3">
        <v>700</v>
      </c>
      <c r="B704" s="3" t="str">
        <f>"周小青"</f>
        <v>周小青</v>
      </c>
      <c r="C704" s="3" t="s">
        <v>676</v>
      </c>
      <c r="D704" s="3"/>
    </row>
    <row r="705" customHeight="1" spans="1:4">
      <c r="A705" s="3">
        <v>701</v>
      </c>
      <c r="B705" s="3" t="str">
        <f>"王振雪"</f>
        <v>王振雪</v>
      </c>
      <c r="C705" s="3" t="s">
        <v>677</v>
      </c>
      <c r="D705" s="3"/>
    </row>
    <row r="706" customHeight="1" spans="1:4">
      <c r="A706" s="3">
        <v>702</v>
      </c>
      <c r="B706" s="3" t="str">
        <f>"陈敏纳"</f>
        <v>陈敏纳</v>
      </c>
      <c r="C706" s="3" t="s">
        <v>678</v>
      </c>
      <c r="D706" s="3"/>
    </row>
    <row r="707" customHeight="1" spans="1:4">
      <c r="A707" s="3">
        <v>703</v>
      </c>
      <c r="B707" s="3" t="str">
        <f>"陈婉怡"</f>
        <v>陈婉怡</v>
      </c>
      <c r="C707" s="3" t="s">
        <v>43</v>
      </c>
      <c r="D707" s="3"/>
    </row>
    <row r="708" customHeight="1" spans="1:4">
      <c r="A708" s="3">
        <v>704</v>
      </c>
      <c r="B708" s="3" t="str">
        <f>"钟灵琦"</f>
        <v>钟灵琦</v>
      </c>
      <c r="C708" s="3" t="s">
        <v>679</v>
      </c>
      <c r="D708" s="3"/>
    </row>
    <row r="709" customHeight="1" spans="1:4">
      <c r="A709" s="3">
        <v>705</v>
      </c>
      <c r="B709" s="3" t="str">
        <f>"吴扬静"</f>
        <v>吴扬静</v>
      </c>
      <c r="C709" s="3" t="s">
        <v>680</v>
      </c>
      <c r="D709" s="3"/>
    </row>
    <row r="710" customHeight="1" spans="1:4">
      <c r="A710" s="3">
        <v>706</v>
      </c>
      <c r="B710" s="3" t="str">
        <f>"王慧珍"</f>
        <v>王慧珍</v>
      </c>
      <c r="C710" s="3" t="s">
        <v>681</v>
      </c>
      <c r="D710" s="3"/>
    </row>
    <row r="711" customHeight="1" spans="1:4">
      <c r="A711" s="3">
        <v>707</v>
      </c>
      <c r="B711" s="3" t="str">
        <f>"庄瑞暖"</f>
        <v>庄瑞暖</v>
      </c>
      <c r="C711" s="3" t="s">
        <v>682</v>
      </c>
      <c r="D711" s="3"/>
    </row>
    <row r="712" customHeight="1" spans="1:4">
      <c r="A712" s="3">
        <v>708</v>
      </c>
      <c r="B712" s="3" t="str">
        <f>"方林"</f>
        <v>方林</v>
      </c>
      <c r="C712" s="3" t="s">
        <v>683</v>
      </c>
      <c r="D712" s="3"/>
    </row>
    <row r="713" customHeight="1" spans="1:4">
      <c r="A713" s="3">
        <v>709</v>
      </c>
      <c r="B713" s="3" t="str">
        <f>"朱学婷"</f>
        <v>朱学婷</v>
      </c>
      <c r="C713" s="3" t="s">
        <v>684</v>
      </c>
      <c r="D713" s="3"/>
    </row>
    <row r="714" customHeight="1" spans="1:4">
      <c r="A714" s="3">
        <v>710</v>
      </c>
      <c r="B714" s="3" t="str">
        <f>"蔡慧"</f>
        <v>蔡慧</v>
      </c>
      <c r="C714" s="3" t="s">
        <v>353</v>
      </c>
      <c r="D714" s="3"/>
    </row>
    <row r="715" customHeight="1" spans="1:4">
      <c r="A715" s="3">
        <v>711</v>
      </c>
      <c r="B715" s="3" t="str">
        <f>"吴仕程"</f>
        <v>吴仕程</v>
      </c>
      <c r="C715" s="3" t="s">
        <v>685</v>
      </c>
      <c r="D715" s="3"/>
    </row>
    <row r="716" customHeight="1" spans="1:4">
      <c r="A716" s="3">
        <v>712</v>
      </c>
      <c r="B716" s="3" t="str">
        <f>"莫丽文"</f>
        <v>莫丽文</v>
      </c>
      <c r="C716" s="3" t="s">
        <v>686</v>
      </c>
      <c r="D716" s="3"/>
    </row>
    <row r="717" customHeight="1" spans="1:4">
      <c r="A717" s="3">
        <v>713</v>
      </c>
      <c r="B717" s="3" t="str">
        <f>"施冠伯"</f>
        <v>施冠伯</v>
      </c>
      <c r="C717" s="3" t="s">
        <v>687</v>
      </c>
      <c r="D717" s="3"/>
    </row>
    <row r="718" customHeight="1" spans="1:4">
      <c r="A718" s="3">
        <v>714</v>
      </c>
      <c r="B718" s="3" t="str">
        <f>"薛秋丽"</f>
        <v>薛秋丽</v>
      </c>
      <c r="C718" s="3" t="s">
        <v>688</v>
      </c>
      <c r="D718" s="3"/>
    </row>
    <row r="719" customHeight="1" spans="1:4">
      <c r="A719" s="3">
        <v>715</v>
      </c>
      <c r="B719" s="3" t="str">
        <f>"周芸宇"</f>
        <v>周芸宇</v>
      </c>
      <c r="C719" s="3" t="s">
        <v>689</v>
      </c>
      <c r="D719" s="3"/>
    </row>
    <row r="720" customHeight="1" spans="1:4">
      <c r="A720" s="3">
        <v>716</v>
      </c>
      <c r="B720" s="3" t="str">
        <f>"钟育伶"</f>
        <v>钟育伶</v>
      </c>
      <c r="C720" s="3" t="s">
        <v>690</v>
      </c>
      <c r="D720" s="3"/>
    </row>
    <row r="721" customHeight="1" spans="1:4">
      <c r="A721" s="3">
        <v>717</v>
      </c>
      <c r="B721" s="3" t="str">
        <f>"陈景政"</f>
        <v>陈景政</v>
      </c>
      <c r="C721" s="3" t="s">
        <v>691</v>
      </c>
      <c r="D721" s="3"/>
    </row>
    <row r="722" customHeight="1" spans="1:4">
      <c r="A722" s="3">
        <v>718</v>
      </c>
      <c r="B722" s="3" t="str">
        <f>"林婧"</f>
        <v>林婧</v>
      </c>
      <c r="C722" s="3" t="s">
        <v>692</v>
      </c>
      <c r="D722" s="3"/>
    </row>
    <row r="723" customHeight="1" spans="1:4">
      <c r="A723" s="3">
        <v>719</v>
      </c>
      <c r="B723" s="3" t="str">
        <f>"王慧蓉"</f>
        <v>王慧蓉</v>
      </c>
      <c r="C723" s="3" t="s">
        <v>193</v>
      </c>
      <c r="D723" s="3"/>
    </row>
    <row r="724" customHeight="1" spans="1:4">
      <c r="A724" s="3">
        <v>720</v>
      </c>
      <c r="B724" s="3" t="str">
        <f>"李娇蕾"</f>
        <v>李娇蕾</v>
      </c>
      <c r="C724" s="3" t="s">
        <v>693</v>
      </c>
      <c r="D724" s="3"/>
    </row>
    <row r="725" customHeight="1" spans="1:4">
      <c r="A725" s="3">
        <v>721</v>
      </c>
      <c r="B725" s="3" t="str">
        <f>"谢淑芬"</f>
        <v>谢淑芬</v>
      </c>
      <c r="C725" s="3" t="s">
        <v>694</v>
      </c>
      <c r="D725" s="3"/>
    </row>
    <row r="726" customHeight="1" spans="1:4">
      <c r="A726" s="3">
        <v>722</v>
      </c>
      <c r="B726" s="3" t="str">
        <f>"黎泽夫"</f>
        <v>黎泽夫</v>
      </c>
      <c r="C726" s="3" t="s">
        <v>695</v>
      </c>
      <c r="D726" s="3"/>
    </row>
    <row r="727" customHeight="1" spans="1:4">
      <c r="A727" s="3">
        <v>723</v>
      </c>
      <c r="B727" s="3" t="str">
        <f>"文苏环"</f>
        <v>文苏环</v>
      </c>
      <c r="C727" s="3" t="s">
        <v>181</v>
      </c>
      <c r="D727" s="3"/>
    </row>
    <row r="728" customHeight="1" spans="1:4">
      <c r="A728" s="3">
        <v>724</v>
      </c>
      <c r="B728" s="3" t="str">
        <f>"符梦雪"</f>
        <v>符梦雪</v>
      </c>
      <c r="C728" s="3" t="s">
        <v>477</v>
      </c>
      <c r="D728" s="3"/>
    </row>
    <row r="729" customHeight="1" spans="1:4">
      <c r="A729" s="3">
        <v>725</v>
      </c>
      <c r="B729" s="3" t="str">
        <f>"李卿"</f>
        <v>李卿</v>
      </c>
      <c r="C729" s="3" t="s">
        <v>564</v>
      </c>
      <c r="D729" s="3"/>
    </row>
    <row r="730" customHeight="1" spans="1:4">
      <c r="A730" s="3">
        <v>726</v>
      </c>
      <c r="B730" s="3" t="str">
        <f>"林锦坤"</f>
        <v>林锦坤</v>
      </c>
      <c r="C730" s="3" t="s">
        <v>696</v>
      </c>
      <c r="D730" s="3"/>
    </row>
    <row r="731" customHeight="1" spans="1:4">
      <c r="A731" s="3">
        <v>727</v>
      </c>
      <c r="B731" s="3" t="str">
        <f>"唐正兰"</f>
        <v>唐正兰</v>
      </c>
      <c r="C731" s="3" t="s">
        <v>697</v>
      </c>
      <c r="D731" s="3"/>
    </row>
    <row r="732" customHeight="1" spans="1:4">
      <c r="A732" s="3">
        <v>728</v>
      </c>
      <c r="B732" s="3" t="str">
        <f>"林菲菲"</f>
        <v>林菲菲</v>
      </c>
      <c r="C732" s="3" t="s">
        <v>698</v>
      </c>
      <c r="D732" s="3"/>
    </row>
    <row r="733" customHeight="1" spans="1:4">
      <c r="A733" s="3">
        <v>729</v>
      </c>
      <c r="B733" s="3" t="str">
        <f>"江政烨"</f>
        <v>江政烨</v>
      </c>
      <c r="C733" s="3" t="s">
        <v>699</v>
      </c>
      <c r="D733" s="3"/>
    </row>
    <row r="734" customHeight="1" spans="1:4">
      <c r="A734" s="3">
        <v>730</v>
      </c>
      <c r="B734" s="3" t="str">
        <f>"黄翠颜"</f>
        <v>黄翠颜</v>
      </c>
      <c r="C734" s="3" t="s">
        <v>700</v>
      </c>
      <c r="D734" s="3"/>
    </row>
    <row r="735" customHeight="1" spans="1:4">
      <c r="A735" s="3">
        <v>731</v>
      </c>
      <c r="B735" s="3" t="str">
        <f>"林二"</f>
        <v>林二</v>
      </c>
      <c r="C735" s="3" t="s">
        <v>701</v>
      </c>
      <c r="D735" s="3"/>
    </row>
    <row r="736" customHeight="1" spans="1:4">
      <c r="A736" s="3">
        <v>732</v>
      </c>
      <c r="B736" s="3" t="str">
        <f>"薛丽娜"</f>
        <v>薛丽娜</v>
      </c>
      <c r="C736" s="3" t="s">
        <v>665</v>
      </c>
      <c r="D736" s="3"/>
    </row>
    <row r="737" customHeight="1" spans="1:4">
      <c r="A737" s="3">
        <v>733</v>
      </c>
      <c r="B737" s="3" t="str">
        <f>"黎晓羚"</f>
        <v>黎晓羚</v>
      </c>
      <c r="C737" s="3" t="s">
        <v>702</v>
      </c>
      <c r="D737" s="3"/>
    </row>
    <row r="738" customHeight="1" spans="1:4">
      <c r="A738" s="3">
        <v>734</v>
      </c>
      <c r="B738" s="3" t="str">
        <f>"倪芳丽"</f>
        <v>倪芳丽</v>
      </c>
      <c r="C738" s="3" t="s">
        <v>703</v>
      </c>
      <c r="D738" s="3"/>
    </row>
    <row r="739" customHeight="1" spans="1:4">
      <c r="A739" s="3">
        <v>735</v>
      </c>
      <c r="B739" s="3" t="str">
        <f>"曾亚海"</f>
        <v>曾亚海</v>
      </c>
      <c r="C739" s="3" t="s">
        <v>704</v>
      </c>
      <c r="D739" s="3"/>
    </row>
    <row r="740" customHeight="1" spans="1:4">
      <c r="A740" s="3">
        <v>736</v>
      </c>
      <c r="B740" s="3" t="str">
        <f>"符美艳"</f>
        <v>符美艳</v>
      </c>
      <c r="C740" s="3" t="s">
        <v>705</v>
      </c>
      <c r="D740" s="3"/>
    </row>
    <row r="741" customHeight="1" spans="1:4">
      <c r="A741" s="3">
        <v>737</v>
      </c>
      <c r="B741" s="3" t="str">
        <f>"林美慧"</f>
        <v>林美慧</v>
      </c>
      <c r="C741" s="3" t="s">
        <v>706</v>
      </c>
      <c r="D741" s="3"/>
    </row>
    <row r="742" customHeight="1" spans="1:4">
      <c r="A742" s="3">
        <v>738</v>
      </c>
      <c r="B742" s="3" t="str">
        <f>"覃贞矣"</f>
        <v>覃贞矣</v>
      </c>
      <c r="C742" s="3" t="s">
        <v>707</v>
      </c>
      <c r="D742" s="3"/>
    </row>
    <row r="743" customHeight="1" spans="1:4">
      <c r="A743" s="3">
        <v>739</v>
      </c>
      <c r="B743" s="3" t="str">
        <f>"李季青"</f>
        <v>李季青</v>
      </c>
      <c r="C743" s="3" t="s">
        <v>708</v>
      </c>
      <c r="D743" s="3"/>
    </row>
    <row r="744" customHeight="1" spans="1:4">
      <c r="A744" s="3">
        <v>740</v>
      </c>
      <c r="B744" s="3" t="str">
        <f>"龙姿燕"</f>
        <v>龙姿燕</v>
      </c>
      <c r="C744" s="3" t="s">
        <v>709</v>
      </c>
      <c r="D744" s="3"/>
    </row>
    <row r="745" customHeight="1" spans="1:4">
      <c r="A745" s="3">
        <v>741</v>
      </c>
      <c r="B745" s="3" t="str">
        <f>"王兴才"</f>
        <v>王兴才</v>
      </c>
      <c r="C745" s="3" t="s">
        <v>710</v>
      </c>
      <c r="D745" s="3"/>
    </row>
    <row r="746" customHeight="1" spans="1:4">
      <c r="A746" s="3">
        <v>742</v>
      </c>
      <c r="B746" s="3" t="str">
        <f>"王江云"</f>
        <v>王江云</v>
      </c>
      <c r="C746" s="3" t="s">
        <v>711</v>
      </c>
      <c r="D746" s="3"/>
    </row>
    <row r="747" customHeight="1" spans="1:4">
      <c r="A747" s="3">
        <v>743</v>
      </c>
      <c r="B747" s="3" t="str">
        <f>"吉晶晶"</f>
        <v>吉晶晶</v>
      </c>
      <c r="C747" s="3" t="s">
        <v>712</v>
      </c>
      <c r="D747" s="3"/>
    </row>
    <row r="748" customHeight="1" spans="1:4">
      <c r="A748" s="3">
        <v>744</v>
      </c>
      <c r="B748" s="3" t="str">
        <f>"龙姿颖"</f>
        <v>龙姿颖</v>
      </c>
      <c r="C748" s="3" t="s">
        <v>713</v>
      </c>
      <c r="D748" s="3"/>
    </row>
    <row r="749" customHeight="1" spans="1:4">
      <c r="A749" s="3">
        <v>745</v>
      </c>
      <c r="B749" s="3" t="str">
        <f>"卢玉秋"</f>
        <v>卢玉秋</v>
      </c>
      <c r="C749" s="3" t="s">
        <v>714</v>
      </c>
      <c r="D749" s="3"/>
    </row>
    <row r="750" customHeight="1" spans="1:4">
      <c r="A750" s="3">
        <v>746</v>
      </c>
      <c r="B750" s="3" t="str">
        <f>"周小妹"</f>
        <v>周小妹</v>
      </c>
      <c r="C750" s="3" t="s">
        <v>715</v>
      </c>
      <c r="D750" s="3"/>
    </row>
    <row r="751" customHeight="1" spans="1:4">
      <c r="A751" s="3">
        <v>747</v>
      </c>
      <c r="B751" s="3" t="str">
        <f>"邓珊羽"</f>
        <v>邓珊羽</v>
      </c>
      <c r="C751" s="3" t="s">
        <v>716</v>
      </c>
      <c r="D751" s="3"/>
    </row>
    <row r="752" customHeight="1" spans="1:4">
      <c r="A752" s="3">
        <v>748</v>
      </c>
      <c r="B752" s="3" t="str">
        <f>"邓亮妹"</f>
        <v>邓亮妹</v>
      </c>
      <c r="C752" s="3" t="s">
        <v>656</v>
      </c>
      <c r="D752" s="3"/>
    </row>
    <row r="753" customHeight="1" spans="1:4">
      <c r="A753" s="3">
        <v>749</v>
      </c>
      <c r="B753" s="3" t="str">
        <f>"翁小青"</f>
        <v>翁小青</v>
      </c>
      <c r="C753" s="3" t="s">
        <v>717</v>
      </c>
      <c r="D753" s="3"/>
    </row>
    <row r="754" customHeight="1" spans="1:4">
      <c r="A754" s="3">
        <v>750</v>
      </c>
      <c r="B754" s="3" t="str">
        <f>"王伟"</f>
        <v>王伟</v>
      </c>
      <c r="C754" s="3" t="s">
        <v>718</v>
      </c>
      <c r="D754" s="3"/>
    </row>
    <row r="755" customHeight="1" spans="1:4">
      <c r="A755" s="3">
        <v>751</v>
      </c>
      <c r="B755" s="3" t="str">
        <f>"符凤娜"</f>
        <v>符凤娜</v>
      </c>
      <c r="C755" s="3" t="s">
        <v>719</v>
      </c>
      <c r="D755" s="3"/>
    </row>
    <row r="756" customHeight="1" spans="1:4">
      <c r="A756" s="3">
        <v>752</v>
      </c>
      <c r="B756" s="3" t="str">
        <f>"卢小月"</f>
        <v>卢小月</v>
      </c>
      <c r="C756" s="3" t="s">
        <v>720</v>
      </c>
      <c r="D756" s="3"/>
    </row>
    <row r="757" customHeight="1" spans="1:4">
      <c r="A757" s="3">
        <v>753</v>
      </c>
      <c r="B757" s="3" t="str">
        <f>"谢盛任"</f>
        <v>谢盛任</v>
      </c>
      <c r="C757" s="3" t="s">
        <v>721</v>
      </c>
      <c r="D757" s="3"/>
    </row>
    <row r="758" customHeight="1" spans="1:4">
      <c r="A758" s="3">
        <v>754</v>
      </c>
      <c r="B758" s="3" t="str">
        <f>"符惠珍"</f>
        <v>符惠珍</v>
      </c>
      <c r="C758" s="3" t="s">
        <v>24</v>
      </c>
      <c r="D758" s="3"/>
    </row>
    <row r="759" customHeight="1" spans="1:4">
      <c r="A759" s="3">
        <v>755</v>
      </c>
      <c r="B759" s="3" t="str">
        <f>"符珍琪"</f>
        <v>符珍琪</v>
      </c>
      <c r="C759" s="3" t="s">
        <v>722</v>
      </c>
      <c r="D759" s="3"/>
    </row>
    <row r="760" customHeight="1" spans="1:4">
      <c r="A760" s="3">
        <v>756</v>
      </c>
      <c r="B760" s="3" t="str">
        <f>"卜启敏"</f>
        <v>卜启敏</v>
      </c>
      <c r="C760" s="3" t="s">
        <v>723</v>
      </c>
      <c r="D760" s="3"/>
    </row>
    <row r="761" customHeight="1" spans="1:4">
      <c r="A761" s="3">
        <v>757</v>
      </c>
      <c r="B761" s="3" t="str">
        <f>"石萃婉"</f>
        <v>石萃婉</v>
      </c>
      <c r="C761" s="3" t="s">
        <v>559</v>
      </c>
      <c r="D761" s="3"/>
    </row>
    <row r="762" customHeight="1" spans="1:4">
      <c r="A762" s="3">
        <v>758</v>
      </c>
      <c r="B762" s="3" t="str">
        <f>"黄慧敏"</f>
        <v>黄慧敏</v>
      </c>
      <c r="C762" s="3" t="s">
        <v>724</v>
      </c>
      <c r="D762" s="3"/>
    </row>
    <row r="763" customHeight="1" spans="1:4">
      <c r="A763" s="3">
        <v>759</v>
      </c>
      <c r="B763" s="3" t="str">
        <f>"陈锦程"</f>
        <v>陈锦程</v>
      </c>
      <c r="C763" s="3" t="s">
        <v>725</v>
      </c>
      <c r="D763" s="3"/>
    </row>
    <row r="764" customHeight="1" spans="1:4">
      <c r="A764" s="3">
        <v>760</v>
      </c>
      <c r="B764" s="3" t="str">
        <f>"黄英"</f>
        <v>黄英</v>
      </c>
      <c r="C764" s="3" t="s">
        <v>726</v>
      </c>
      <c r="D764" s="3"/>
    </row>
    <row r="765" customHeight="1" spans="1:4">
      <c r="A765" s="3">
        <v>761</v>
      </c>
      <c r="B765" s="3" t="str">
        <f>"李才娜"</f>
        <v>李才娜</v>
      </c>
      <c r="C765" s="3" t="s">
        <v>155</v>
      </c>
      <c r="D765" s="3"/>
    </row>
    <row r="766" customHeight="1" spans="1:4">
      <c r="A766" s="3">
        <v>762</v>
      </c>
      <c r="B766" s="3" t="str">
        <f>"符莹莹"</f>
        <v>符莹莹</v>
      </c>
      <c r="C766" s="3" t="s">
        <v>727</v>
      </c>
      <c r="D766" s="3"/>
    </row>
    <row r="767" customHeight="1" spans="1:4">
      <c r="A767" s="3">
        <v>763</v>
      </c>
      <c r="B767" s="3" t="str">
        <f>"许海莹"</f>
        <v>许海莹</v>
      </c>
      <c r="C767" s="3" t="s">
        <v>728</v>
      </c>
      <c r="D767" s="3"/>
    </row>
    <row r="768" customHeight="1" spans="1:4">
      <c r="A768" s="3">
        <v>764</v>
      </c>
      <c r="B768" s="3" t="str">
        <f>"冯贝贝"</f>
        <v>冯贝贝</v>
      </c>
      <c r="C768" s="3" t="s">
        <v>729</v>
      </c>
      <c r="D768" s="3"/>
    </row>
    <row r="769" customHeight="1" spans="1:4">
      <c r="A769" s="3">
        <v>765</v>
      </c>
      <c r="B769" s="3" t="str">
        <f>"吴带竹"</f>
        <v>吴带竹</v>
      </c>
      <c r="C769" s="3" t="s">
        <v>730</v>
      </c>
      <c r="D769" s="3"/>
    </row>
    <row r="770" customHeight="1" spans="1:4">
      <c r="A770" s="3">
        <v>766</v>
      </c>
      <c r="B770" s="3" t="str">
        <f>"李道刚"</f>
        <v>李道刚</v>
      </c>
      <c r="C770" s="3" t="s">
        <v>731</v>
      </c>
      <c r="D770" s="3"/>
    </row>
    <row r="771" customHeight="1" spans="1:4">
      <c r="A771" s="3">
        <v>767</v>
      </c>
      <c r="B771" s="3" t="str">
        <f>"周蕾蕾"</f>
        <v>周蕾蕾</v>
      </c>
      <c r="C771" s="3" t="s">
        <v>732</v>
      </c>
      <c r="D771" s="3"/>
    </row>
    <row r="772" customHeight="1" spans="1:4">
      <c r="A772" s="3">
        <v>768</v>
      </c>
      <c r="B772" s="3" t="str">
        <f>"洪琼珠"</f>
        <v>洪琼珠</v>
      </c>
      <c r="C772" s="3" t="s">
        <v>733</v>
      </c>
      <c r="D772" s="3"/>
    </row>
    <row r="773" customHeight="1" spans="1:4">
      <c r="A773" s="3">
        <v>769</v>
      </c>
      <c r="B773" s="3" t="str">
        <f>"吴钟汇"</f>
        <v>吴钟汇</v>
      </c>
      <c r="C773" s="3" t="s">
        <v>734</v>
      </c>
      <c r="D773" s="3"/>
    </row>
    <row r="774" customHeight="1" spans="1:4">
      <c r="A774" s="3">
        <v>770</v>
      </c>
      <c r="B774" s="3" t="str">
        <f>"符发翠"</f>
        <v>符发翠</v>
      </c>
      <c r="C774" s="3" t="s">
        <v>735</v>
      </c>
      <c r="D774" s="3"/>
    </row>
    <row r="775" customHeight="1" spans="1:4">
      <c r="A775" s="3">
        <v>771</v>
      </c>
      <c r="B775" s="3" t="str">
        <f>"林晓刚"</f>
        <v>林晓刚</v>
      </c>
      <c r="C775" s="3" t="s">
        <v>736</v>
      </c>
      <c r="D775" s="3"/>
    </row>
    <row r="776" customHeight="1" spans="1:4">
      <c r="A776" s="3">
        <v>772</v>
      </c>
      <c r="B776" s="3" t="str">
        <f>"高东慧"</f>
        <v>高东慧</v>
      </c>
      <c r="C776" s="3" t="s">
        <v>737</v>
      </c>
      <c r="D776" s="3"/>
    </row>
    <row r="777" customHeight="1" spans="1:4">
      <c r="A777" s="3">
        <v>773</v>
      </c>
      <c r="B777" s="3" t="str">
        <f>"符晶妹"</f>
        <v>符晶妹</v>
      </c>
      <c r="C777" s="3" t="s">
        <v>738</v>
      </c>
      <c r="D777" s="3"/>
    </row>
    <row r="778" customHeight="1" spans="1:4">
      <c r="A778" s="3">
        <v>774</v>
      </c>
      <c r="B778" s="3" t="str">
        <f>"王杰"</f>
        <v>王杰</v>
      </c>
      <c r="C778" s="3" t="s">
        <v>739</v>
      </c>
      <c r="D778" s="3"/>
    </row>
    <row r="779" customHeight="1" spans="1:4">
      <c r="A779" s="3">
        <v>775</v>
      </c>
      <c r="B779" s="3" t="str">
        <f>"杨寒燕"</f>
        <v>杨寒燕</v>
      </c>
      <c r="C779" s="3" t="s">
        <v>740</v>
      </c>
      <c r="D779" s="3"/>
    </row>
    <row r="780" customHeight="1" spans="1:4">
      <c r="A780" s="3">
        <v>776</v>
      </c>
      <c r="B780" s="3" t="str">
        <f>"董先先"</f>
        <v>董先先</v>
      </c>
      <c r="C780" s="3" t="s">
        <v>741</v>
      </c>
      <c r="D780" s="3"/>
    </row>
    <row r="781" customHeight="1" spans="1:4">
      <c r="A781" s="3">
        <v>777</v>
      </c>
      <c r="B781" s="3" t="str">
        <f>"梁梦萍"</f>
        <v>梁梦萍</v>
      </c>
      <c r="C781" s="3" t="s">
        <v>742</v>
      </c>
      <c r="D781" s="3"/>
    </row>
    <row r="782" customHeight="1" spans="1:4">
      <c r="A782" s="3">
        <v>778</v>
      </c>
      <c r="B782" s="3" t="str">
        <f>"陈振翔"</f>
        <v>陈振翔</v>
      </c>
      <c r="C782" s="3" t="s">
        <v>743</v>
      </c>
      <c r="D782" s="3"/>
    </row>
    <row r="783" customHeight="1" spans="1:4">
      <c r="A783" s="3">
        <v>779</v>
      </c>
      <c r="B783" s="3" t="str">
        <f>"卢翠娣"</f>
        <v>卢翠娣</v>
      </c>
      <c r="C783" s="3" t="s">
        <v>744</v>
      </c>
      <c r="D783" s="3"/>
    </row>
    <row r="784" customHeight="1" spans="1:4">
      <c r="A784" s="3">
        <v>780</v>
      </c>
      <c r="B784" s="3" t="str">
        <f>"关德旭"</f>
        <v>关德旭</v>
      </c>
      <c r="C784" s="3" t="s">
        <v>745</v>
      </c>
      <c r="D784" s="3"/>
    </row>
    <row r="785" customHeight="1" spans="1:4">
      <c r="A785" s="3">
        <v>781</v>
      </c>
      <c r="B785" s="3" t="str">
        <f>"翁昌望"</f>
        <v>翁昌望</v>
      </c>
      <c r="C785" s="3" t="s">
        <v>746</v>
      </c>
      <c r="D785" s="3"/>
    </row>
    <row r="786" customHeight="1" spans="1:4">
      <c r="A786" s="3">
        <v>782</v>
      </c>
      <c r="B786" s="3" t="str">
        <f>"符奎欢"</f>
        <v>符奎欢</v>
      </c>
      <c r="C786" s="3" t="s">
        <v>747</v>
      </c>
      <c r="D786" s="3"/>
    </row>
    <row r="787" customHeight="1" spans="1:4">
      <c r="A787" s="3">
        <v>783</v>
      </c>
      <c r="B787" s="3" t="str">
        <f>"兰朝浪"</f>
        <v>兰朝浪</v>
      </c>
      <c r="C787" s="3" t="s">
        <v>748</v>
      </c>
      <c r="D787" s="3"/>
    </row>
    <row r="788" customHeight="1" spans="1:4">
      <c r="A788" s="3">
        <v>784</v>
      </c>
      <c r="B788" s="3" t="str">
        <f>"吕晶"</f>
        <v>吕晶</v>
      </c>
      <c r="C788" s="3" t="s">
        <v>749</v>
      </c>
      <c r="D788" s="3"/>
    </row>
    <row r="789" customHeight="1" spans="1:4">
      <c r="A789" s="3">
        <v>785</v>
      </c>
      <c r="B789" s="3" t="str">
        <f>"吴才名"</f>
        <v>吴才名</v>
      </c>
      <c r="C789" s="3" t="s">
        <v>750</v>
      </c>
      <c r="D789" s="3"/>
    </row>
    <row r="790" customHeight="1" spans="1:4">
      <c r="A790" s="3">
        <v>786</v>
      </c>
      <c r="B790" s="3" t="str">
        <f>"王德芯"</f>
        <v>王德芯</v>
      </c>
      <c r="C790" s="3" t="s">
        <v>751</v>
      </c>
      <c r="D790" s="3"/>
    </row>
    <row r="791" customHeight="1" spans="1:4">
      <c r="A791" s="3">
        <v>787</v>
      </c>
      <c r="B791" s="3" t="str">
        <f>"刘桂"</f>
        <v>刘桂</v>
      </c>
      <c r="C791" s="3" t="s">
        <v>752</v>
      </c>
      <c r="D791" s="3"/>
    </row>
    <row r="792" customHeight="1" spans="1:4">
      <c r="A792" s="3">
        <v>788</v>
      </c>
      <c r="B792" s="3" t="str">
        <f>"符敏"</f>
        <v>符敏</v>
      </c>
      <c r="C792" s="3" t="s">
        <v>353</v>
      </c>
      <c r="D792" s="3"/>
    </row>
    <row r="793" customHeight="1" spans="1:4">
      <c r="A793" s="3">
        <v>789</v>
      </c>
      <c r="B793" s="3" t="str">
        <f>"符梅群"</f>
        <v>符梅群</v>
      </c>
      <c r="C793" s="3" t="s">
        <v>19</v>
      </c>
      <c r="D793" s="3"/>
    </row>
    <row r="794" customHeight="1" spans="1:4">
      <c r="A794" s="3">
        <v>790</v>
      </c>
      <c r="B794" s="3" t="str">
        <f>"黄玮誉"</f>
        <v>黄玮誉</v>
      </c>
      <c r="C794" s="3" t="s">
        <v>753</v>
      </c>
      <c r="D794" s="3"/>
    </row>
    <row r="795" customHeight="1" spans="1:4">
      <c r="A795" s="3">
        <v>791</v>
      </c>
      <c r="B795" s="3" t="str">
        <f>"刘德意"</f>
        <v>刘德意</v>
      </c>
      <c r="C795" s="3" t="s">
        <v>754</v>
      </c>
      <c r="D795" s="3"/>
    </row>
    <row r="796" customHeight="1" spans="1:4">
      <c r="A796" s="3">
        <v>792</v>
      </c>
      <c r="B796" s="3" t="str">
        <f>"吴杰"</f>
        <v>吴杰</v>
      </c>
      <c r="C796" s="3" t="s">
        <v>755</v>
      </c>
      <c r="D796" s="3"/>
    </row>
    <row r="797" customHeight="1" spans="1:4">
      <c r="A797" s="3">
        <v>793</v>
      </c>
      <c r="B797" s="3" t="str">
        <f>"张琪"</f>
        <v>张琪</v>
      </c>
      <c r="C797" s="3" t="s">
        <v>756</v>
      </c>
      <c r="D797" s="3"/>
    </row>
    <row r="798" customHeight="1" spans="1:4">
      <c r="A798" s="3">
        <v>794</v>
      </c>
      <c r="B798" s="3" t="str">
        <f>"朱依晴"</f>
        <v>朱依晴</v>
      </c>
      <c r="C798" s="3" t="s">
        <v>757</v>
      </c>
      <c r="D798" s="3"/>
    </row>
    <row r="799" customHeight="1" spans="1:4">
      <c r="A799" s="3">
        <v>795</v>
      </c>
      <c r="B799" s="3" t="str">
        <f>"韦卉"</f>
        <v>韦卉</v>
      </c>
      <c r="C799" s="3" t="s">
        <v>758</v>
      </c>
      <c r="D799" s="3"/>
    </row>
    <row r="800" customHeight="1" spans="1:4">
      <c r="A800" s="3">
        <v>796</v>
      </c>
      <c r="B800" s="3" t="str">
        <f>"梁俏雨"</f>
        <v>梁俏雨</v>
      </c>
      <c r="C800" s="3" t="s">
        <v>647</v>
      </c>
      <c r="D800" s="3"/>
    </row>
    <row r="801" customHeight="1" spans="1:4">
      <c r="A801" s="3">
        <v>797</v>
      </c>
      <c r="B801" s="3" t="str">
        <f>"陈云鹭"</f>
        <v>陈云鹭</v>
      </c>
      <c r="C801" s="3" t="s">
        <v>759</v>
      </c>
      <c r="D801" s="3"/>
    </row>
    <row r="802" customHeight="1" spans="1:4">
      <c r="A802" s="3">
        <v>798</v>
      </c>
      <c r="B802" s="3" t="str">
        <f>"邢增菊"</f>
        <v>邢增菊</v>
      </c>
      <c r="C802" s="3" t="s">
        <v>760</v>
      </c>
      <c r="D802" s="3"/>
    </row>
    <row r="803" customHeight="1" spans="1:4">
      <c r="A803" s="3">
        <v>799</v>
      </c>
      <c r="B803" s="3" t="str">
        <f>"赵阳彩"</f>
        <v>赵阳彩</v>
      </c>
      <c r="C803" s="3" t="s">
        <v>761</v>
      </c>
      <c r="D803" s="3"/>
    </row>
    <row r="804" customHeight="1" spans="1:4">
      <c r="A804" s="3">
        <v>800</v>
      </c>
      <c r="B804" s="3" t="str">
        <f>"陈杰"</f>
        <v>陈杰</v>
      </c>
      <c r="C804" s="3" t="s">
        <v>762</v>
      </c>
      <c r="D804" s="3"/>
    </row>
    <row r="805" customHeight="1" spans="1:4">
      <c r="A805" s="3">
        <v>801</v>
      </c>
      <c r="B805" s="3" t="str">
        <f>"周文杰"</f>
        <v>周文杰</v>
      </c>
      <c r="C805" s="3" t="s">
        <v>763</v>
      </c>
      <c r="D805" s="3"/>
    </row>
    <row r="806" customHeight="1" spans="1:4">
      <c r="A806" s="3">
        <v>802</v>
      </c>
      <c r="B806" s="3" t="str">
        <f>"曾垂雯"</f>
        <v>曾垂雯</v>
      </c>
      <c r="C806" s="3" t="s">
        <v>764</v>
      </c>
      <c r="D806" s="3"/>
    </row>
    <row r="807" customHeight="1" spans="1:4">
      <c r="A807" s="3">
        <v>803</v>
      </c>
      <c r="B807" s="3" t="str">
        <f>"黄芳芳"</f>
        <v>黄芳芳</v>
      </c>
      <c r="C807" s="3" t="s">
        <v>765</v>
      </c>
      <c r="D807" s="3"/>
    </row>
    <row r="808" customHeight="1" spans="1:4">
      <c r="A808" s="3">
        <v>804</v>
      </c>
      <c r="B808" s="3" t="str">
        <f>"翁陈鑫"</f>
        <v>翁陈鑫</v>
      </c>
      <c r="C808" s="3" t="s">
        <v>766</v>
      </c>
      <c r="D808" s="3"/>
    </row>
    <row r="809" customHeight="1" spans="1:4">
      <c r="A809" s="3">
        <v>805</v>
      </c>
      <c r="B809" s="3" t="str">
        <f>"陈苗"</f>
        <v>陈苗</v>
      </c>
      <c r="C809" s="3" t="s">
        <v>767</v>
      </c>
      <c r="D809" s="3"/>
    </row>
    <row r="810" customHeight="1" spans="1:4">
      <c r="A810" s="3">
        <v>806</v>
      </c>
      <c r="B810" s="3" t="str">
        <f>"符珠妍"</f>
        <v>符珠妍</v>
      </c>
      <c r="C810" s="3" t="s">
        <v>768</v>
      </c>
      <c r="D810" s="3"/>
    </row>
    <row r="811" customHeight="1" spans="1:4">
      <c r="A811" s="3">
        <v>807</v>
      </c>
      <c r="B811" s="3" t="str">
        <f>"张鑫"</f>
        <v>张鑫</v>
      </c>
      <c r="C811" s="3" t="s">
        <v>769</v>
      </c>
      <c r="D811" s="3"/>
    </row>
    <row r="812" customHeight="1" spans="1:4">
      <c r="A812" s="3">
        <v>808</v>
      </c>
      <c r="B812" s="3" t="str">
        <f>"张桂凤"</f>
        <v>张桂凤</v>
      </c>
      <c r="C812" s="3" t="s">
        <v>770</v>
      </c>
      <c r="D812" s="3"/>
    </row>
    <row r="813" customHeight="1" spans="1:4">
      <c r="A813" s="3">
        <v>809</v>
      </c>
      <c r="B813" s="3" t="str">
        <f>"邱琪皓"</f>
        <v>邱琪皓</v>
      </c>
      <c r="C813" s="3" t="s">
        <v>771</v>
      </c>
      <c r="D813" s="3"/>
    </row>
    <row r="814" customHeight="1" spans="1:4">
      <c r="A814" s="3">
        <v>810</v>
      </c>
      <c r="B814" s="3" t="str">
        <f>"陈晓红"</f>
        <v>陈晓红</v>
      </c>
      <c r="C814" s="3" t="s">
        <v>772</v>
      </c>
      <c r="D814" s="3"/>
    </row>
    <row r="815" customHeight="1" spans="1:4">
      <c r="A815" s="3">
        <v>811</v>
      </c>
      <c r="B815" s="3" t="str">
        <f>"黎观荣"</f>
        <v>黎观荣</v>
      </c>
      <c r="C815" s="3" t="s">
        <v>773</v>
      </c>
      <c r="D815" s="3"/>
    </row>
    <row r="816" customHeight="1" spans="1:4">
      <c r="A816" s="3">
        <v>812</v>
      </c>
      <c r="B816" s="3" t="str">
        <f>"文常瑾"</f>
        <v>文常瑾</v>
      </c>
      <c r="C816" s="3" t="s">
        <v>774</v>
      </c>
      <c r="D816" s="3"/>
    </row>
    <row r="817" customHeight="1" spans="1:4">
      <c r="A817" s="3">
        <v>813</v>
      </c>
      <c r="B817" s="3" t="str">
        <f>"辜倩"</f>
        <v>辜倩</v>
      </c>
      <c r="C817" s="3" t="s">
        <v>775</v>
      </c>
      <c r="D817" s="3"/>
    </row>
    <row r="818" customHeight="1" spans="1:4">
      <c r="A818" s="3">
        <v>814</v>
      </c>
      <c r="B818" s="3" t="str">
        <f>"陈朝恋"</f>
        <v>陈朝恋</v>
      </c>
      <c r="C818" s="3" t="s">
        <v>776</v>
      </c>
      <c r="D818" s="3"/>
    </row>
    <row r="819" customHeight="1" spans="1:4">
      <c r="A819" s="3">
        <v>815</v>
      </c>
      <c r="B819" s="3" t="str">
        <f>"倪金娇"</f>
        <v>倪金娇</v>
      </c>
      <c r="C819" s="3" t="s">
        <v>777</v>
      </c>
      <c r="D819" s="3"/>
    </row>
    <row r="820" customHeight="1" spans="1:4">
      <c r="A820" s="3">
        <v>816</v>
      </c>
      <c r="B820" s="3" t="str">
        <f>"陈雨晴"</f>
        <v>陈雨晴</v>
      </c>
      <c r="C820" s="3" t="s">
        <v>778</v>
      </c>
      <c r="D820" s="3"/>
    </row>
    <row r="821" customHeight="1" spans="1:4">
      <c r="A821" s="3">
        <v>817</v>
      </c>
      <c r="B821" s="3" t="str">
        <f>"林馨"</f>
        <v>林馨</v>
      </c>
      <c r="C821" s="3" t="s">
        <v>779</v>
      </c>
      <c r="D821" s="3"/>
    </row>
    <row r="822" customHeight="1" spans="1:4">
      <c r="A822" s="3">
        <v>818</v>
      </c>
      <c r="B822" s="3" t="str">
        <f>"谢昊霖"</f>
        <v>谢昊霖</v>
      </c>
      <c r="C822" s="3" t="s">
        <v>780</v>
      </c>
      <c r="D822" s="3"/>
    </row>
    <row r="823" customHeight="1" spans="1:4">
      <c r="A823" s="3">
        <v>819</v>
      </c>
      <c r="B823" s="3" t="str">
        <f>"吴欢"</f>
        <v>吴欢</v>
      </c>
      <c r="C823" s="3" t="s">
        <v>781</v>
      </c>
      <c r="D823" s="3"/>
    </row>
    <row r="824" customHeight="1" spans="1:4">
      <c r="A824" s="3">
        <v>820</v>
      </c>
      <c r="B824" s="3" t="str">
        <f>"邢贞琪"</f>
        <v>邢贞琪</v>
      </c>
      <c r="C824" s="3" t="s">
        <v>782</v>
      </c>
      <c r="D824" s="3"/>
    </row>
    <row r="825" customHeight="1" spans="1:4">
      <c r="A825" s="3">
        <v>821</v>
      </c>
      <c r="B825" s="3" t="str">
        <f>"李婷婷"</f>
        <v>李婷婷</v>
      </c>
      <c r="C825" s="3" t="s">
        <v>30</v>
      </c>
      <c r="D825" s="3"/>
    </row>
    <row r="826" customHeight="1" spans="1:4">
      <c r="A826" s="3">
        <v>822</v>
      </c>
      <c r="B826" s="3" t="str">
        <f>"黄巧梅"</f>
        <v>黄巧梅</v>
      </c>
      <c r="C826" s="3" t="s">
        <v>783</v>
      </c>
      <c r="D826" s="3"/>
    </row>
    <row r="827" customHeight="1" spans="1:4">
      <c r="A827" s="3">
        <v>823</v>
      </c>
      <c r="B827" s="3" t="str">
        <f>"陈上书"</f>
        <v>陈上书</v>
      </c>
      <c r="C827" s="3" t="s">
        <v>784</v>
      </c>
      <c r="D827" s="3"/>
    </row>
    <row r="828" customHeight="1" spans="1:4">
      <c r="A828" s="3">
        <v>824</v>
      </c>
      <c r="B828" s="3" t="str">
        <f>"符燕燕"</f>
        <v>符燕燕</v>
      </c>
      <c r="C828" s="3" t="s">
        <v>785</v>
      </c>
      <c r="D828" s="3"/>
    </row>
    <row r="829" customHeight="1" spans="1:4">
      <c r="A829" s="3">
        <v>825</v>
      </c>
      <c r="B829" s="3" t="str">
        <f>"蔡丽菲"</f>
        <v>蔡丽菲</v>
      </c>
      <c r="C829" s="3" t="s">
        <v>786</v>
      </c>
      <c r="D829" s="3"/>
    </row>
    <row r="830" customHeight="1" spans="1:4">
      <c r="A830" s="3">
        <v>826</v>
      </c>
      <c r="B830" s="3" t="str">
        <f>"曾康妮"</f>
        <v>曾康妮</v>
      </c>
      <c r="C830" s="3" t="s">
        <v>787</v>
      </c>
      <c r="D830" s="3"/>
    </row>
    <row r="831" customHeight="1" spans="1:4">
      <c r="A831" s="3">
        <v>827</v>
      </c>
      <c r="B831" s="3" t="str">
        <f>"黄芳梅"</f>
        <v>黄芳梅</v>
      </c>
      <c r="C831" s="3" t="s">
        <v>788</v>
      </c>
      <c r="D831" s="3"/>
    </row>
    <row r="832" customHeight="1" spans="1:4">
      <c r="A832" s="3">
        <v>828</v>
      </c>
      <c r="B832" s="3" t="str">
        <f>"钟欢欢"</f>
        <v>钟欢欢</v>
      </c>
      <c r="C832" s="3" t="s">
        <v>789</v>
      </c>
      <c r="D832" s="3"/>
    </row>
    <row r="833" customHeight="1" spans="1:4">
      <c r="A833" s="3">
        <v>829</v>
      </c>
      <c r="B833" s="3" t="str">
        <f>"李妃"</f>
        <v>李妃</v>
      </c>
      <c r="C833" s="3" t="s">
        <v>790</v>
      </c>
      <c r="D833" s="3"/>
    </row>
    <row r="834" customHeight="1" spans="1:4">
      <c r="A834" s="3">
        <v>830</v>
      </c>
      <c r="B834" s="3" t="str">
        <f>"吴佳芳"</f>
        <v>吴佳芳</v>
      </c>
      <c r="C834" s="3" t="s">
        <v>791</v>
      </c>
      <c r="D834" s="3"/>
    </row>
    <row r="835" customHeight="1" spans="1:4">
      <c r="A835" s="3">
        <v>831</v>
      </c>
      <c r="B835" s="3" t="str">
        <f>"杨芳"</f>
        <v>杨芳</v>
      </c>
      <c r="C835" s="3" t="s">
        <v>792</v>
      </c>
      <c r="D835" s="3"/>
    </row>
    <row r="836" customHeight="1" spans="1:4">
      <c r="A836" s="3">
        <v>832</v>
      </c>
      <c r="B836" s="3" t="str">
        <f>"邢美琪"</f>
        <v>邢美琪</v>
      </c>
      <c r="C836" s="3" t="s">
        <v>793</v>
      </c>
      <c r="D836" s="3"/>
    </row>
    <row r="837" customHeight="1" spans="1:4">
      <c r="A837" s="3">
        <v>833</v>
      </c>
      <c r="B837" s="3" t="str">
        <f>"金育同"</f>
        <v>金育同</v>
      </c>
      <c r="C837" s="3" t="s">
        <v>794</v>
      </c>
      <c r="D837" s="3"/>
    </row>
    <row r="838" customHeight="1" spans="1:4">
      <c r="A838" s="3">
        <v>834</v>
      </c>
      <c r="B838" s="3" t="str">
        <f>"谢小累"</f>
        <v>谢小累</v>
      </c>
      <c r="C838" s="3" t="s">
        <v>795</v>
      </c>
      <c r="D838" s="3"/>
    </row>
    <row r="839" customHeight="1" spans="1:4">
      <c r="A839" s="3">
        <v>835</v>
      </c>
      <c r="B839" s="3" t="str">
        <f>"王欣"</f>
        <v>王欣</v>
      </c>
      <c r="C839" s="3" t="s">
        <v>796</v>
      </c>
      <c r="D839" s="3"/>
    </row>
    <row r="840" customHeight="1" spans="1:4">
      <c r="A840" s="3">
        <v>836</v>
      </c>
      <c r="B840" s="3" t="str">
        <f>"蔡佳萤"</f>
        <v>蔡佳萤</v>
      </c>
      <c r="C840" s="3" t="s">
        <v>797</v>
      </c>
      <c r="D840" s="3"/>
    </row>
    <row r="841" customHeight="1" spans="1:4">
      <c r="A841" s="3">
        <v>837</v>
      </c>
      <c r="B841" s="3" t="str">
        <f>"詹婕妍"</f>
        <v>詹婕妍</v>
      </c>
      <c r="C841" s="3" t="s">
        <v>798</v>
      </c>
      <c r="D841" s="3"/>
    </row>
    <row r="842" customHeight="1" spans="1:4">
      <c r="A842" s="3">
        <v>838</v>
      </c>
      <c r="B842" s="3" t="str">
        <f>"吴小娟"</f>
        <v>吴小娟</v>
      </c>
      <c r="C842" s="3" t="s">
        <v>799</v>
      </c>
      <c r="D842" s="3"/>
    </row>
    <row r="843" customHeight="1" spans="1:4">
      <c r="A843" s="3">
        <v>839</v>
      </c>
      <c r="B843" s="3" t="str">
        <f>"陈建侨"</f>
        <v>陈建侨</v>
      </c>
      <c r="C843" s="3" t="s">
        <v>800</v>
      </c>
      <c r="D843" s="3"/>
    </row>
    <row r="844" customHeight="1" spans="1:4">
      <c r="A844" s="3">
        <v>840</v>
      </c>
      <c r="B844" s="3" t="str">
        <f>"符敏"</f>
        <v>符敏</v>
      </c>
      <c r="C844" s="3" t="s">
        <v>801</v>
      </c>
      <c r="D844" s="3"/>
    </row>
    <row r="845" customHeight="1" spans="1:4">
      <c r="A845" s="3">
        <v>841</v>
      </c>
      <c r="B845" s="3" t="str">
        <f>"黄奕馨"</f>
        <v>黄奕馨</v>
      </c>
      <c r="C845" s="3" t="s">
        <v>802</v>
      </c>
      <c r="D845" s="3"/>
    </row>
    <row r="846" customHeight="1" spans="1:4">
      <c r="A846" s="3">
        <v>842</v>
      </c>
      <c r="B846" s="3" t="str">
        <f>"吴思孝"</f>
        <v>吴思孝</v>
      </c>
      <c r="C846" s="3" t="s">
        <v>803</v>
      </c>
      <c r="D846" s="3"/>
    </row>
    <row r="847" customHeight="1" spans="1:4">
      <c r="A847" s="3">
        <v>843</v>
      </c>
      <c r="B847" s="3" t="str">
        <f>"邓万辉"</f>
        <v>邓万辉</v>
      </c>
      <c r="C847" s="3" t="s">
        <v>804</v>
      </c>
      <c r="D847" s="3"/>
    </row>
    <row r="848" customHeight="1" spans="1:4">
      <c r="A848" s="3">
        <v>844</v>
      </c>
      <c r="B848" s="3" t="str">
        <f>"许彤彤"</f>
        <v>许彤彤</v>
      </c>
      <c r="C848" s="3" t="s">
        <v>805</v>
      </c>
      <c r="D848" s="3"/>
    </row>
    <row r="849" customHeight="1" spans="1:4">
      <c r="A849" s="3">
        <v>845</v>
      </c>
      <c r="B849" s="3" t="str">
        <f>"许燕意"</f>
        <v>许燕意</v>
      </c>
      <c r="C849" s="3" t="s">
        <v>596</v>
      </c>
      <c r="D849" s="3"/>
    </row>
    <row r="850" customHeight="1" spans="1:4">
      <c r="A850" s="3">
        <v>846</v>
      </c>
      <c r="B850" s="3" t="str">
        <f>"王月玲"</f>
        <v>王月玲</v>
      </c>
      <c r="C850" s="3" t="s">
        <v>806</v>
      </c>
      <c r="D850" s="3"/>
    </row>
    <row r="851" customHeight="1" spans="1:4">
      <c r="A851" s="3">
        <v>847</v>
      </c>
      <c r="B851" s="3" t="str">
        <f>"李连桂"</f>
        <v>李连桂</v>
      </c>
      <c r="C851" s="3" t="s">
        <v>196</v>
      </c>
      <c r="D851" s="3"/>
    </row>
    <row r="852" customHeight="1" spans="1:4">
      <c r="A852" s="3">
        <v>848</v>
      </c>
      <c r="B852" s="3" t="str">
        <f>"何高芸"</f>
        <v>何高芸</v>
      </c>
      <c r="C852" s="3" t="s">
        <v>541</v>
      </c>
      <c r="D852" s="3"/>
    </row>
    <row r="853" customHeight="1" spans="1:4">
      <c r="A853" s="3">
        <v>849</v>
      </c>
      <c r="B853" s="3" t="str">
        <f>"林小琴"</f>
        <v>林小琴</v>
      </c>
      <c r="C853" s="3" t="s">
        <v>807</v>
      </c>
      <c r="D853" s="3"/>
    </row>
    <row r="854" customHeight="1" spans="1:4">
      <c r="A854" s="3">
        <v>850</v>
      </c>
      <c r="B854" s="3" t="str">
        <f>"温小思"</f>
        <v>温小思</v>
      </c>
      <c r="C854" s="3" t="s">
        <v>808</v>
      </c>
      <c r="D854" s="3"/>
    </row>
    <row r="855" customHeight="1" spans="1:4">
      <c r="A855" s="3">
        <v>851</v>
      </c>
      <c r="B855" s="3" t="str">
        <f>"钟福婧"</f>
        <v>钟福婧</v>
      </c>
      <c r="C855" s="3" t="s">
        <v>809</v>
      </c>
      <c r="D855" s="3"/>
    </row>
    <row r="856" customHeight="1" spans="1:4">
      <c r="A856" s="3">
        <v>852</v>
      </c>
      <c r="B856" s="3" t="str">
        <f>"黄少婷"</f>
        <v>黄少婷</v>
      </c>
      <c r="C856" s="3" t="s">
        <v>810</v>
      </c>
      <c r="D856" s="3"/>
    </row>
    <row r="857" customHeight="1" spans="1:4">
      <c r="A857" s="3">
        <v>853</v>
      </c>
      <c r="B857" s="3" t="str">
        <f>"陈瑾"</f>
        <v>陈瑾</v>
      </c>
      <c r="C857" s="3" t="s">
        <v>811</v>
      </c>
      <c r="D857" s="3"/>
    </row>
    <row r="858" customHeight="1" spans="1:4">
      <c r="A858" s="3">
        <v>854</v>
      </c>
      <c r="B858" s="3" t="str">
        <f>"汤正琴"</f>
        <v>汤正琴</v>
      </c>
      <c r="C858" s="3" t="s">
        <v>677</v>
      </c>
      <c r="D858" s="3"/>
    </row>
    <row r="859" customHeight="1" spans="1:4">
      <c r="A859" s="3">
        <v>855</v>
      </c>
      <c r="B859" s="3" t="str">
        <f>"高元鑫"</f>
        <v>高元鑫</v>
      </c>
      <c r="C859" s="3" t="s">
        <v>812</v>
      </c>
      <c r="D859" s="3"/>
    </row>
    <row r="860" customHeight="1" spans="1:4">
      <c r="A860" s="3">
        <v>856</v>
      </c>
      <c r="B860" s="3" t="str">
        <f>"方静茹"</f>
        <v>方静茹</v>
      </c>
      <c r="C860" s="3" t="s">
        <v>813</v>
      </c>
      <c r="D860" s="3"/>
    </row>
    <row r="861" customHeight="1" spans="1:4">
      <c r="A861" s="3">
        <v>857</v>
      </c>
      <c r="B861" s="3" t="str">
        <f>"李缘"</f>
        <v>李缘</v>
      </c>
      <c r="C861" s="3" t="s">
        <v>814</v>
      </c>
      <c r="D861" s="3"/>
    </row>
    <row r="862" customHeight="1" spans="1:4">
      <c r="A862" s="3">
        <v>858</v>
      </c>
      <c r="B862" s="3" t="str">
        <f>"郑薇"</f>
        <v>郑薇</v>
      </c>
      <c r="C862" s="3" t="s">
        <v>815</v>
      </c>
      <c r="D862" s="3"/>
    </row>
    <row r="863" customHeight="1" spans="1:4">
      <c r="A863" s="3">
        <v>859</v>
      </c>
      <c r="B863" s="3" t="str">
        <f>"符展爱"</f>
        <v>符展爱</v>
      </c>
      <c r="C863" s="3" t="s">
        <v>816</v>
      </c>
      <c r="D863" s="3"/>
    </row>
    <row r="864" customHeight="1" spans="1:4">
      <c r="A864" s="3">
        <v>860</v>
      </c>
      <c r="B864" s="3" t="str">
        <f>"陈芳玉"</f>
        <v>陈芳玉</v>
      </c>
      <c r="C864" s="3" t="s">
        <v>817</v>
      </c>
      <c r="D864" s="3"/>
    </row>
    <row r="865" customHeight="1" spans="1:4">
      <c r="A865" s="3">
        <v>861</v>
      </c>
      <c r="B865" s="3" t="str">
        <f>"刘仟"</f>
        <v>刘仟</v>
      </c>
      <c r="C865" s="3" t="s">
        <v>818</v>
      </c>
      <c r="D865" s="3"/>
    </row>
    <row r="866" customHeight="1" spans="1:4">
      <c r="A866" s="3">
        <v>862</v>
      </c>
      <c r="B866" s="3" t="str">
        <f>"陈引弟"</f>
        <v>陈引弟</v>
      </c>
      <c r="C866" s="3" t="s">
        <v>819</v>
      </c>
      <c r="D866" s="3"/>
    </row>
    <row r="867" customHeight="1" spans="1:4">
      <c r="A867" s="3">
        <v>863</v>
      </c>
      <c r="B867" s="3" t="str">
        <f>"林茹"</f>
        <v>林茹</v>
      </c>
      <c r="C867" s="3" t="s">
        <v>820</v>
      </c>
      <c r="D867" s="3"/>
    </row>
    <row r="868" customHeight="1" spans="1:4">
      <c r="A868" s="3">
        <v>864</v>
      </c>
      <c r="B868" s="3" t="str">
        <f>"李振飞"</f>
        <v>李振飞</v>
      </c>
      <c r="C868" s="3" t="s">
        <v>821</v>
      </c>
      <c r="D868" s="3"/>
    </row>
    <row r="869" customHeight="1" spans="1:4">
      <c r="A869" s="3">
        <v>865</v>
      </c>
      <c r="B869" s="3" t="str">
        <f>"梁其文"</f>
        <v>梁其文</v>
      </c>
      <c r="C869" s="3" t="s">
        <v>822</v>
      </c>
      <c r="D869" s="3"/>
    </row>
    <row r="870" customHeight="1" spans="1:4">
      <c r="A870" s="3">
        <v>866</v>
      </c>
      <c r="B870" s="3" t="str">
        <f>"苏畅"</f>
        <v>苏畅</v>
      </c>
      <c r="C870" s="3" t="s">
        <v>823</v>
      </c>
      <c r="D870" s="3"/>
    </row>
    <row r="871" customHeight="1" spans="1:4">
      <c r="A871" s="3">
        <v>867</v>
      </c>
      <c r="B871" s="3" t="str">
        <f>"罗小星"</f>
        <v>罗小星</v>
      </c>
      <c r="C871" s="3" t="s">
        <v>824</v>
      </c>
      <c r="D871" s="3"/>
    </row>
    <row r="872" customHeight="1" spans="1:4">
      <c r="A872" s="3">
        <v>868</v>
      </c>
      <c r="B872" s="3" t="str">
        <f>"林月倩"</f>
        <v>林月倩</v>
      </c>
      <c r="C872" s="3" t="s">
        <v>825</v>
      </c>
      <c r="D872" s="3"/>
    </row>
    <row r="873" customHeight="1" spans="1:4">
      <c r="A873" s="3">
        <v>869</v>
      </c>
      <c r="B873" s="3" t="str">
        <f>"吴启源"</f>
        <v>吴启源</v>
      </c>
      <c r="C873" s="3" t="s">
        <v>826</v>
      </c>
      <c r="D873" s="3"/>
    </row>
    <row r="874" customHeight="1" spans="1:4">
      <c r="A874" s="3">
        <v>870</v>
      </c>
      <c r="B874" s="3" t="str">
        <f>"蒙泽霞"</f>
        <v>蒙泽霞</v>
      </c>
      <c r="C874" s="3" t="s">
        <v>827</v>
      </c>
      <c r="D874" s="3"/>
    </row>
    <row r="875" customHeight="1" spans="1:4">
      <c r="A875" s="3">
        <v>871</v>
      </c>
      <c r="B875" s="3" t="str">
        <f>"倪颖姬"</f>
        <v>倪颖姬</v>
      </c>
      <c r="C875" s="3" t="s">
        <v>828</v>
      </c>
      <c r="D875" s="3"/>
    </row>
    <row r="876" customHeight="1" spans="1:4">
      <c r="A876" s="3">
        <v>872</v>
      </c>
      <c r="B876" s="3" t="str">
        <f>"洪秀美"</f>
        <v>洪秀美</v>
      </c>
      <c r="C876" s="3" t="s">
        <v>493</v>
      </c>
      <c r="D876" s="3"/>
    </row>
    <row r="877" customHeight="1" spans="1:4">
      <c r="A877" s="3">
        <v>873</v>
      </c>
      <c r="B877" s="3" t="str">
        <f>"王淑女"</f>
        <v>王淑女</v>
      </c>
      <c r="C877" s="3" t="s">
        <v>829</v>
      </c>
      <c r="D877" s="3"/>
    </row>
    <row r="878" customHeight="1" spans="1:4">
      <c r="A878" s="3">
        <v>874</v>
      </c>
      <c r="B878" s="3" t="str">
        <f>"毛晶晶"</f>
        <v>毛晶晶</v>
      </c>
      <c r="C878" s="3" t="s">
        <v>830</v>
      </c>
      <c r="D878" s="3"/>
    </row>
    <row r="879" customHeight="1" spans="1:4">
      <c r="A879" s="3">
        <v>875</v>
      </c>
      <c r="B879" s="3" t="str">
        <f>"李小倩"</f>
        <v>李小倩</v>
      </c>
      <c r="C879" s="3" t="s">
        <v>831</v>
      </c>
      <c r="D879" s="3"/>
    </row>
    <row r="880" customHeight="1" spans="1:4">
      <c r="A880" s="3">
        <v>876</v>
      </c>
      <c r="B880" s="3" t="str">
        <f>"董小爱"</f>
        <v>董小爱</v>
      </c>
      <c r="C880" s="3" t="s">
        <v>832</v>
      </c>
      <c r="D880" s="3"/>
    </row>
    <row r="881" customHeight="1" spans="1:4">
      <c r="A881" s="3">
        <v>877</v>
      </c>
      <c r="B881" s="3" t="str">
        <f>"王南"</f>
        <v>王南</v>
      </c>
      <c r="C881" s="3" t="s">
        <v>833</v>
      </c>
      <c r="D881" s="3"/>
    </row>
    <row r="882" customHeight="1" spans="1:4">
      <c r="A882" s="3">
        <v>878</v>
      </c>
      <c r="B882" s="3" t="str">
        <f>"符觉堂"</f>
        <v>符觉堂</v>
      </c>
      <c r="C882" s="3" t="s">
        <v>834</v>
      </c>
      <c r="D882" s="3"/>
    </row>
    <row r="883" customHeight="1" spans="1:4">
      <c r="A883" s="3">
        <v>879</v>
      </c>
      <c r="B883" s="3" t="str">
        <f>"钟诗娜"</f>
        <v>钟诗娜</v>
      </c>
      <c r="C883" s="3" t="s">
        <v>835</v>
      </c>
      <c r="D883" s="3"/>
    </row>
    <row r="884" customHeight="1" spans="1:4">
      <c r="A884" s="3">
        <v>880</v>
      </c>
      <c r="B884" s="3" t="str">
        <f>"林芳倩"</f>
        <v>林芳倩</v>
      </c>
      <c r="C884" s="3" t="s">
        <v>836</v>
      </c>
      <c r="D884" s="3"/>
    </row>
    <row r="885" customHeight="1" spans="1:4">
      <c r="A885" s="3">
        <v>881</v>
      </c>
      <c r="B885" s="3" t="str">
        <f>"王运浩"</f>
        <v>王运浩</v>
      </c>
      <c r="C885" s="3" t="s">
        <v>837</v>
      </c>
      <c r="D885" s="3"/>
    </row>
    <row r="886" customHeight="1" spans="1:4">
      <c r="A886" s="3">
        <v>882</v>
      </c>
      <c r="B886" s="3" t="str">
        <f>"王丹丹"</f>
        <v>王丹丹</v>
      </c>
      <c r="C886" s="3" t="s">
        <v>838</v>
      </c>
      <c r="D886" s="3"/>
    </row>
    <row r="887" customHeight="1" spans="1:4">
      <c r="A887" s="3">
        <v>883</v>
      </c>
      <c r="B887" s="3" t="str">
        <f>"刘欣"</f>
        <v>刘欣</v>
      </c>
      <c r="C887" s="3" t="s">
        <v>839</v>
      </c>
      <c r="D887" s="3"/>
    </row>
    <row r="888" customHeight="1" spans="1:4">
      <c r="A888" s="3">
        <v>884</v>
      </c>
      <c r="B888" s="3" t="str">
        <f>"曾敏"</f>
        <v>曾敏</v>
      </c>
      <c r="C888" s="3" t="s">
        <v>840</v>
      </c>
      <c r="D888" s="3"/>
    </row>
    <row r="889" customHeight="1" spans="1:4">
      <c r="A889" s="3">
        <v>885</v>
      </c>
      <c r="B889" s="3" t="str">
        <f>"陈桂美"</f>
        <v>陈桂美</v>
      </c>
      <c r="C889" s="3" t="s">
        <v>841</v>
      </c>
      <c r="D889" s="3"/>
    </row>
    <row r="890" customHeight="1" spans="1:4">
      <c r="A890" s="3">
        <v>886</v>
      </c>
      <c r="B890" s="3" t="str">
        <f>"翁翠玉"</f>
        <v>翁翠玉</v>
      </c>
      <c r="C890" s="3" t="s">
        <v>294</v>
      </c>
      <c r="D890" s="3"/>
    </row>
    <row r="891" customHeight="1" spans="1:4">
      <c r="A891" s="3">
        <v>887</v>
      </c>
      <c r="B891" s="3" t="str">
        <f>"王开香"</f>
        <v>王开香</v>
      </c>
      <c r="C891" s="3" t="s">
        <v>592</v>
      </c>
      <c r="D891" s="3"/>
    </row>
    <row r="892" customHeight="1" spans="1:4">
      <c r="A892" s="3">
        <v>888</v>
      </c>
      <c r="B892" s="3" t="str">
        <f>"傅后义"</f>
        <v>傅后义</v>
      </c>
      <c r="C892" s="3" t="s">
        <v>842</v>
      </c>
      <c r="D892" s="3"/>
    </row>
    <row r="893" customHeight="1" spans="1:4">
      <c r="A893" s="3">
        <v>889</v>
      </c>
      <c r="B893" s="3" t="str">
        <f>"符潇丹"</f>
        <v>符潇丹</v>
      </c>
      <c r="C893" s="3" t="s">
        <v>843</v>
      </c>
      <c r="D893" s="3"/>
    </row>
    <row r="894" customHeight="1" spans="1:4">
      <c r="A894" s="3">
        <v>890</v>
      </c>
      <c r="B894" s="3" t="str">
        <f>"王芳"</f>
        <v>王芳</v>
      </c>
      <c r="C894" s="3" t="s">
        <v>844</v>
      </c>
      <c r="D894" s="3"/>
    </row>
    <row r="895" customHeight="1" spans="1:4">
      <c r="A895" s="3">
        <v>891</v>
      </c>
      <c r="B895" s="3" t="str">
        <f>"曾慧敏"</f>
        <v>曾慧敏</v>
      </c>
      <c r="C895" s="3" t="s">
        <v>845</v>
      </c>
      <c r="D895" s="3"/>
    </row>
    <row r="896" customHeight="1" spans="1:4">
      <c r="A896" s="3">
        <v>892</v>
      </c>
      <c r="B896" s="3" t="str">
        <f>"陈静"</f>
        <v>陈静</v>
      </c>
      <c r="C896" s="3" t="s">
        <v>846</v>
      </c>
      <c r="D896" s="3"/>
    </row>
    <row r="897" customHeight="1" spans="1:4">
      <c r="A897" s="3">
        <v>893</v>
      </c>
      <c r="B897" s="3" t="str">
        <f>"王秋艳"</f>
        <v>王秋艳</v>
      </c>
      <c r="C897" s="3" t="s">
        <v>246</v>
      </c>
      <c r="D897" s="3"/>
    </row>
    <row r="898" customHeight="1" spans="1:4">
      <c r="A898" s="3">
        <v>894</v>
      </c>
      <c r="B898" s="3" t="str">
        <f>"苏小梨"</f>
        <v>苏小梨</v>
      </c>
      <c r="C898" s="3" t="s">
        <v>847</v>
      </c>
      <c r="D898" s="3"/>
    </row>
    <row r="899" customHeight="1" spans="1:4">
      <c r="A899" s="3">
        <v>895</v>
      </c>
      <c r="B899" s="3" t="str">
        <f>"李珍慧"</f>
        <v>李珍慧</v>
      </c>
      <c r="C899" s="3" t="s">
        <v>848</v>
      </c>
      <c r="D899" s="3"/>
    </row>
    <row r="900" customHeight="1" spans="1:4">
      <c r="A900" s="3">
        <v>896</v>
      </c>
      <c r="B900" s="3" t="str">
        <f>"匡俊亦"</f>
        <v>匡俊亦</v>
      </c>
      <c r="C900" s="3" t="s">
        <v>849</v>
      </c>
      <c r="D900" s="3"/>
    </row>
    <row r="901" customHeight="1" spans="1:4">
      <c r="A901" s="3">
        <v>897</v>
      </c>
      <c r="B901" s="3" t="str">
        <f>"李佳芸"</f>
        <v>李佳芸</v>
      </c>
      <c r="C901" s="3" t="s">
        <v>850</v>
      </c>
      <c r="D901" s="3"/>
    </row>
    <row r="902" customHeight="1" spans="1:4">
      <c r="A902" s="3">
        <v>898</v>
      </c>
      <c r="B902" s="3" t="str">
        <f>"董咪咪"</f>
        <v>董咪咪</v>
      </c>
      <c r="C902" s="3" t="s">
        <v>851</v>
      </c>
      <c r="D902" s="3"/>
    </row>
    <row r="903" customHeight="1" spans="1:4">
      <c r="A903" s="3">
        <v>899</v>
      </c>
      <c r="B903" s="3" t="str">
        <f>"翁秀娜"</f>
        <v>翁秀娜</v>
      </c>
      <c r="C903" s="3" t="s">
        <v>852</v>
      </c>
      <c r="D903" s="3"/>
    </row>
    <row r="904" customHeight="1" spans="1:4">
      <c r="A904" s="3">
        <v>900</v>
      </c>
      <c r="B904" s="3" t="str">
        <f>"李美静"</f>
        <v>李美静</v>
      </c>
      <c r="C904" s="3" t="s">
        <v>853</v>
      </c>
      <c r="D904" s="3"/>
    </row>
    <row r="905" customHeight="1" spans="1:4">
      <c r="A905" s="3">
        <v>901</v>
      </c>
      <c r="B905" s="3" t="str">
        <f>"熊孖端"</f>
        <v>熊孖端</v>
      </c>
      <c r="C905" s="3" t="s">
        <v>854</v>
      </c>
      <c r="D905" s="3"/>
    </row>
    <row r="906" customHeight="1" spans="1:4">
      <c r="A906" s="3">
        <v>902</v>
      </c>
      <c r="B906" s="3" t="str">
        <f>"叶世超"</f>
        <v>叶世超</v>
      </c>
      <c r="C906" s="3" t="s">
        <v>855</v>
      </c>
      <c r="D906" s="3"/>
    </row>
    <row r="907" customHeight="1" spans="1:4">
      <c r="A907" s="3">
        <v>903</v>
      </c>
      <c r="B907" s="3" t="str">
        <f>"刘佳佳"</f>
        <v>刘佳佳</v>
      </c>
      <c r="C907" s="3" t="s">
        <v>856</v>
      </c>
      <c r="D907" s="3"/>
    </row>
    <row r="908" customHeight="1" spans="1:4">
      <c r="A908" s="3">
        <v>904</v>
      </c>
      <c r="B908" s="3" t="str">
        <f>"杜明霜"</f>
        <v>杜明霜</v>
      </c>
      <c r="C908" s="3" t="s">
        <v>857</v>
      </c>
      <c r="D908" s="3"/>
    </row>
    <row r="909" customHeight="1" spans="1:4">
      <c r="A909" s="3">
        <v>905</v>
      </c>
      <c r="B909" s="3" t="str">
        <f>"周吉婷"</f>
        <v>周吉婷</v>
      </c>
      <c r="C909" s="3" t="s">
        <v>858</v>
      </c>
      <c r="D909" s="3"/>
    </row>
    <row r="910" customHeight="1" spans="1:4">
      <c r="A910" s="3">
        <v>906</v>
      </c>
      <c r="B910" s="3" t="str">
        <f>"徐贞"</f>
        <v>徐贞</v>
      </c>
      <c r="C910" s="3" t="s">
        <v>859</v>
      </c>
      <c r="D910" s="3"/>
    </row>
    <row r="911" customHeight="1" spans="1:4">
      <c r="A911" s="3">
        <v>907</v>
      </c>
      <c r="B911" s="3" t="str">
        <f>"徐嘉欣"</f>
        <v>徐嘉欣</v>
      </c>
      <c r="C911" s="3" t="s">
        <v>860</v>
      </c>
      <c r="D911" s="3"/>
    </row>
    <row r="912" customHeight="1" spans="1:4">
      <c r="A912" s="3">
        <v>908</v>
      </c>
      <c r="B912" s="3" t="str">
        <f>"谭景云"</f>
        <v>谭景云</v>
      </c>
      <c r="C912" s="3" t="s">
        <v>861</v>
      </c>
      <c r="D912" s="3"/>
    </row>
    <row r="913" customHeight="1" spans="1:4">
      <c r="A913" s="3">
        <v>909</v>
      </c>
      <c r="B913" s="3" t="str">
        <f>"梁小翠"</f>
        <v>梁小翠</v>
      </c>
      <c r="C913" s="3" t="s">
        <v>862</v>
      </c>
      <c r="D913" s="3"/>
    </row>
    <row r="914" customHeight="1" spans="1:4">
      <c r="A914" s="3">
        <v>910</v>
      </c>
      <c r="B914" s="3" t="str">
        <f>"蔡兴豪"</f>
        <v>蔡兴豪</v>
      </c>
      <c r="C914" s="3" t="s">
        <v>863</v>
      </c>
      <c r="D914" s="3"/>
    </row>
    <row r="915" customHeight="1" spans="1:4">
      <c r="A915" s="3">
        <v>911</v>
      </c>
      <c r="B915" s="3" t="str">
        <f>"李冰燕"</f>
        <v>李冰燕</v>
      </c>
      <c r="C915" s="3" t="s">
        <v>864</v>
      </c>
      <c r="D915" s="3"/>
    </row>
    <row r="916" customHeight="1" spans="1:4">
      <c r="A916" s="3">
        <v>912</v>
      </c>
      <c r="B916" s="3" t="str">
        <f>"苏定银"</f>
        <v>苏定银</v>
      </c>
      <c r="C916" s="3" t="s">
        <v>865</v>
      </c>
      <c r="D916" s="3"/>
    </row>
    <row r="917" customHeight="1" spans="1:4">
      <c r="A917" s="3">
        <v>913</v>
      </c>
      <c r="B917" s="3" t="str">
        <f>"陈烈映"</f>
        <v>陈烈映</v>
      </c>
      <c r="C917" s="3" t="s">
        <v>866</v>
      </c>
      <c r="D917" s="3"/>
    </row>
    <row r="918" customHeight="1" spans="1:4">
      <c r="A918" s="3">
        <v>914</v>
      </c>
      <c r="B918" s="3" t="str">
        <f>"陈晓晓"</f>
        <v>陈晓晓</v>
      </c>
      <c r="C918" s="3" t="s">
        <v>793</v>
      </c>
      <c r="D918" s="3"/>
    </row>
    <row r="919" customHeight="1" spans="1:4">
      <c r="A919" s="3">
        <v>915</v>
      </c>
      <c r="B919" s="3" t="str">
        <f>"高元明"</f>
        <v>高元明</v>
      </c>
      <c r="C919" s="3" t="s">
        <v>867</v>
      </c>
      <c r="D919" s="3"/>
    </row>
    <row r="920" customHeight="1" spans="1:4">
      <c r="A920" s="3">
        <v>916</v>
      </c>
      <c r="B920" s="3" t="str">
        <f>"黎上强"</f>
        <v>黎上强</v>
      </c>
      <c r="C920" s="3" t="s">
        <v>868</v>
      </c>
      <c r="D920" s="3"/>
    </row>
    <row r="921" customHeight="1" spans="1:4">
      <c r="A921" s="3">
        <v>917</v>
      </c>
      <c r="B921" s="3" t="str">
        <f>"林前杏"</f>
        <v>林前杏</v>
      </c>
      <c r="C921" s="3" t="s">
        <v>869</v>
      </c>
      <c r="D921" s="3"/>
    </row>
    <row r="922" customHeight="1" spans="1:4">
      <c r="A922" s="3">
        <v>918</v>
      </c>
      <c r="B922" s="3" t="str">
        <f>"陈仪"</f>
        <v>陈仪</v>
      </c>
      <c r="C922" s="3" t="s">
        <v>870</v>
      </c>
      <c r="D922" s="3"/>
    </row>
    <row r="923" customHeight="1" spans="1:4">
      <c r="A923" s="3">
        <v>919</v>
      </c>
      <c r="B923" s="3" t="str">
        <f>"吴君媛"</f>
        <v>吴君媛</v>
      </c>
      <c r="C923" s="3" t="s">
        <v>871</v>
      </c>
      <c r="D923" s="3"/>
    </row>
    <row r="924" customHeight="1" spans="1:4">
      <c r="A924" s="3">
        <v>920</v>
      </c>
      <c r="B924" s="3" t="str">
        <f>"何冰洁"</f>
        <v>何冰洁</v>
      </c>
      <c r="C924" s="3" t="s">
        <v>872</v>
      </c>
      <c r="D924" s="3"/>
    </row>
    <row r="925" customHeight="1" spans="1:4">
      <c r="A925" s="3">
        <v>921</v>
      </c>
      <c r="B925" s="3" t="str">
        <f>"罗珠娜"</f>
        <v>罗珠娜</v>
      </c>
      <c r="C925" s="3" t="s">
        <v>873</v>
      </c>
      <c r="D925" s="3"/>
    </row>
    <row r="926" customHeight="1" spans="1:4">
      <c r="A926" s="3">
        <v>922</v>
      </c>
      <c r="B926" s="3" t="str">
        <f>"初琳"</f>
        <v>初琳</v>
      </c>
      <c r="C926" s="3" t="s">
        <v>874</v>
      </c>
      <c r="D926" s="3"/>
    </row>
    <row r="927" customHeight="1" spans="1:4">
      <c r="A927" s="3">
        <v>923</v>
      </c>
      <c r="B927" s="3" t="str">
        <f>"陈祺慧"</f>
        <v>陈祺慧</v>
      </c>
      <c r="C927" s="3" t="s">
        <v>875</v>
      </c>
      <c r="D927" s="3"/>
    </row>
    <row r="928" customHeight="1" spans="1:4">
      <c r="A928" s="3">
        <v>924</v>
      </c>
      <c r="B928" s="3" t="str">
        <f>"陈娟梅"</f>
        <v>陈娟梅</v>
      </c>
      <c r="C928" s="3" t="s">
        <v>876</v>
      </c>
      <c r="D928" s="3"/>
    </row>
    <row r="929" customHeight="1" spans="1:4">
      <c r="A929" s="3">
        <v>925</v>
      </c>
      <c r="B929" s="3" t="str">
        <f>"郑慢慢"</f>
        <v>郑慢慢</v>
      </c>
      <c r="C929" s="3" t="s">
        <v>877</v>
      </c>
      <c r="D929" s="3"/>
    </row>
    <row r="930" customHeight="1" spans="1:4">
      <c r="A930" s="3">
        <v>926</v>
      </c>
      <c r="B930" s="3" t="str">
        <f>"羊义豪"</f>
        <v>羊义豪</v>
      </c>
      <c r="C930" s="3" t="s">
        <v>878</v>
      </c>
      <c r="D930" s="3"/>
    </row>
    <row r="931" customHeight="1" spans="1:4">
      <c r="A931" s="3">
        <v>927</v>
      </c>
      <c r="B931" s="3" t="str">
        <f>"管海燕"</f>
        <v>管海燕</v>
      </c>
      <c r="C931" s="3" t="s">
        <v>879</v>
      </c>
      <c r="D931" s="3"/>
    </row>
    <row r="932" customHeight="1" spans="1:4">
      <c r="A932" s="3">
        <v>928</v>
      </c>
      <c r="B932" s="3" t="str">
        <f>"郑彩丹"</f>
        <v>郑彩丹</v>
      </c>
      <c r="C932" s="3" t="s">
        <v>880</v>
      </c>
      <c r="D932" s="3"/>
    </row>
    <row r="933" customHeight="1" spans="1:4">
      <c r="A933" s="3">
        <v>929</v>
      </c>
      <c r="B933" s="3" t="str">
        <f>"李雅萍"</f>
        <v>李雅萍</v>
      </c>
      <c r="C933" s="3" t="s">
        <v>881</v>
      </c>
      <c r="D933" s="3"/>
    </row>
    <row r="934" customHeight="1" spans="1:4">
      <c r="A934" s="3">
        <v>930</v>
      </c>
      <c r="B934" s="3" t="str">
        <f>"王皓亮"</f>
        <v>王皓亮</v>
      </c>
      <c r="C934" s="3" t="s">
        <v>882</v>
      </c>
      <c r="D934" s="3"/>
    </row>
    <row r="935" customHeight="1" spans="1:4">
      <c r="A935" s="3">
        <v>931</v>
      </c>
      <c r="B935" s="3" t="str">
        <f>"栗敏"</f>
        <v>栗敏</v>
      </c>
      <c r="C935" s="3" t="s">
        <v>883</v>
      </c>
      <c r="D935" s="3"/>
    </row>
    <row r="936" customHeight="1" spans="1:4">
      <c r="A936" s="3">
        <v>932</v>
      </c>
      <c r="B936" s="3" t="str">
        <f>"王娟"</f>
        <v>王娟</v>
      </c>
      <c r="C936" s="3" t="s">
        <v>884</v>
      </c>
      <c r="D936" s="3"/>
    </row>
    <row r="937" customHeight="1" spans="1:4">
      <c r="A937" s="3">
        <v>933</v>
      </c>
      <c r="B937" s="3" t="str">
        <f>"吴奎学"</f>
        <v>吴奎学</v>
      </c>
      <c r="C937" s="3" t="s">
        <v>885</v>
      </c>
      <c r="D937" s="3"/>
    </row>
    <row r="938" customHeight="1" spans="1:4">
      <c r="A938" s="3">
        <v>934</v>
      </c>
      <c r="B938" s="3" t="str">
        <f>"王栎茗"</f>
        <v>王栎茗</v>
      </c>
      <c r="C938" s="3" t="s">
        <v>886</v>
      </c>
      <c r="D938" s="3"/>
    </row>
    <row r="939" customHeight="1" spans="1:4">
      <c r="A939" s="3">
        <v>935</v>
      </c>
      <c r="B939" s="3" t="str">
        <f>"黄继豪"</f>
        <v>黄继豪</v>
      </c>
      <c r="C939" s="3" t="s">
        <v>887</v>
      </c>
      <c r="D939" s="3"/>
    </row>
    <row r="940" customHeight="1" spans="1:4">
      <c r="A940" s="3">
        <v>936</v>
      </c>
      <c r="B940" s="3" t="str">
        <f>"黄爱"</f>
        <v>黄爱</v>
      </c>
      <c r="C940" s="3" t="s">
        <v>888</v>
      </c>
      <c r="D940" s="3"/>
    </row>
    <row r="941" customHeight="1" spans="1:4">
      <c r="A941" s="3">
        <v>937</v>
      </c>
      <c r="B941" s="3" t="str">
        <f>"熊千乐"</f>
        <v>熊千乐</v>
      </c>
      <c r="C941" s="3" t="s">
        <v>889</v>
      </c>
      <c r="D941" s="3"/>
    </row>
    <row r="942" customHeight="1" spans="1:4">
      <c r="A942" s="3">
        <v>938</v>
      </c>
      <c r="B942" s="3" t="str">
        <f>"欧子怡"</f>
        <v>欧子怡</v>
      </c>
      <c r="C942" s="3" t="s">
        <v>890</v>
      </c>
      <c r="D942" s="3"/>
    </row>
    <row r="943" customHeight="1" spans="1:4">
      <c r="A943" s="3">
        <v>939</v>
      </c>
      <c r="B943" s="3" t="str">
        <f>"昝涛"</f>
        <v>昝涛</v>
      </c>
      <c r="C943" s="3" t="s">
        <v>891</v>
      </c>
      <c r="D943" s="3"/>
    </row>
    <row r="944" customHeight="1" spans="1:4">
      <c r="A944" s="3">
        <v>940</v>
      </c>
      <c r="B944" s="3" t="str">
        <f>"彭聪颖"</f>
        <v>彭聪颖</v>
      </c>
      <c r="C944" s="3" t="s">
        <v>892</v>
      </c>
      <c r="D944" s="3"/>
    </row>
    <row r="945" customHeight="1" spans="1:4">
      <c r="A945" s="3">
        <v>941</v>
      </c>
      <c r="B945" s="3" t="str">
        <f>"刘敏芳"</f>
        <v>刘敏芳</v>
      </c>
      <c r="C945" s="3" t="s">
        <v>893</v>
      </c>
      <c r="D945" s="3"/>
    </row>
    <row r="946" customHeight="1" spans="1:4">
      <c r="A946" s="3">
        <v>942</v>
      </c>
      <c r="B946" s="3" t="str">
        <f>"刘俐彤"</f>
        <v>刘俐彤</v>
      </c>
      <c r="C946" s="3" t="s">
        <v>894</v>
      </c>
      <c r="D946" s="3"/>
    </row>
    <row r="947" customHeight="1" spans="1:4">
      <c r="A947" s="3">
        <v>943</v>
      </c>
      <c r="B947" s="3" t="str">
        <f>"林惠敏"</f>
        <v>林惠敏</v>
      </c>
      <c r="C947" s="3" t="s">
        <v>895</v>
      </c>
      <c r="D947" s="3"/>
    </row>
    <row r="948" customHeight="1" spans="1:4">
      <c r="A948" s="3">
        <v>944</v>
      </c>
      <c r="B948" s="3" t="str">
        <f>"吴静"</f>
        <v>吴静</v>
      </c>
      <c r="C948" s="3" t="s">
        <v>896</v>
      </c>
      <c r="D948" s="3"/>
    </row>
    <row r="949" customHeight="1" spans="1:4">
      <c r="A949" s="3">
        <v>945</v>
      </c>
      <c r="B949" s="3" t="str">
        <f>"陈绪桃"</f>
        <v>陈绪桃</v>
      </c>
      <c r="C949" s="3" t="s">
        <v>897</v>
      </c>
      <c r="D949" s="3"/>
    </row>
    <row r="950" customHeight="1" spans="1:4">
      <c r="A950" s="3">
        <v>946</v>
      </c>
      <c r="B950" s="3" t="str">
        <f>"郭忠芳"</f>
        <v>郭忠芳</v>
      </c>
      <c r="C950" s="3" t="s">
        <v>898</v>
      </c>
      <c r="D950" s="3"/>
    </row>
    <row r="951" customHeight="1" spans="1:4">
      <c r="A951" s="3">
        <v>947</v>
      </c>
      <c r="B951" s="3" t="str">
        <f>"廖锦"</f>
        <v>廖锦</v>
      </c>
      <c r="C951" s="3" t="s">
        <v>134</v>
      </c>
      <c r="D951" s="3"/>
    </row>
    <row r="952" customHeight="1" spans="1:4">
      <c r="A952" s="3">
        <v>948</v>
      </c>
      <c r="B952" s="3" t="str">
        <f>"唐怡"</f>
        <v>唐怡</v>
      </c>
      <c r="C952" s="3" t="s">
        <v>899</v>
      </c>
      <c r="D952" s="3"/>
    </row>
    <row r="953" customHeight="1" spans="1:4">
      <c r="A953" s="3">
        <v>949</v>
      </c>
      <c r="B953" s="3" t="str">
        <f>"郑庆立"</f>
        <v>郑庆立</v>
      </c>
      <c r="C953" s="3" t="s">
        <v>900</v>
      </c>
      <c r="D953" s="3"/>
    </row>
    <row r="954" customHeight="1" spans="1:4">
      <c r="A954" s="3">
        <v>950</v>
      </c>
      <c r="B954" s="3" t="str">
        <f>"鄢江丽"</f>
        <v>鄢江丽</v>
      </c>
      <c r="C954" s="3" t="s">
        <v>901</v>
      </c>
      <c r="D954" s="3"/>
    </row>
    <row r="955" customHeight="1" spans="1:4">
      <c r="A955" s="3">
        <v>951</v>
      </c>
      <c r="B955" s="3" t="str">
        <f>"羊文晶"</f>
        <v>羊文晶</v>
      </c>
      <c r="C955" s="3" t="s">
        <v>902</v>
      </c>
      <c r="D955" s="3"/>
    </row>
    <row r="956" customHeight="1" spans="1:4">
      <c r="A956" s="3">
        <v>952</v>
      </c>
      <c r="B956" s="3" t="str">
        <f>"刘小嘉"</f>
        <v>刘小嘉</v>
      </c>
      <c r="C956" s="3" t="s">
        <v>903</v>
      </c>
      <c r="D956" s="3"/>
    </row>
    <row r="957" customHeight="1" spans="1:4">
      <c r="A957" s="3">
        <v>953</v>
      </c>
      <c r="B957" s="3" t="str">
        <f>"王博"</f>
        <v>王博</v>
      </c>
      <c r="C957" s="3" t="s">
        <v>904</v>
      </c>
      <c r="D957" s="3"/>
    </row>
    <row r="958" customHeight="1" spans="1:4">
      <c r="A958" s="3">
        <v>954</v>
      </c>
      <c r="B958" s="3" t="str">
        <f>"高幸"</f>
        <v>高幸</v>
      </c>
      <c r="C958" s="3" t="s">
        <v>905</v>
      </c>
      <c r="D958" s="3"/>
    </row>
    <row r="959" customHeight="1" spans="1:4">
      <c r="A959" s="3">
        <v>955</v>
      </c>
      <c r="B959" s="3" t="str">
        <f>"刘杰"</f>
        <v>刘杰</v>
      </c>
      <c r="C959" s="3" t="s">
        <v>906</v>
      </c>
      <c r="D959" s="3"/>
    </row>
    <row r="960" customHeight="1" spans="1:4">
      <c r="A960" s="3">
        <v>956</v>
      </c>
      <c r="B960" s="3" t="str">
        <f>"周淑乾"</f>
        <v>周淑乾</v>
      </c>
      <c r="C960" s="3" t="s">
        <v>907</v>
      </c>
      <c r="D960" s="3"/>
    </row>
    <row r="961" customHeight="1" spans="1:4">
      <c r="A961" s="3">
        <v>957</v>
      </c>
      <c r="B961" s="3" t="str">
        <f>"雷家利"</f>
        <v>雷家利</v>
      </c>
      <c r="C961" s="3" t="s">
        <v>908</v>
      </c>
      <c r="D961" s="3"/>
    </row>
    <row r="962" customHeight="1" spans="1:4">
      <c r="A962" s="3">
        <v>958</v>
      </c>
      <c r="B962" s="3" t="str">
        <f>"骆治环"</f>
        <v>骆治环</v>
      </c>
      <c r="C962" s="3" t="s">
        <v>909</v>
      </c>
      <c r="D962" s="3"/>
    </row>
    <row r="963" customHeight="1" spans="1:4">
      <c r="A963" s="3">
        <v>959</v>
      </c>
      <c r="B963" s="3" t="str">
        <f>"郑雯雯"</f>
        <v>郑雯雯</v>
      </c>
      <c r="C963" s="3" t="s">
        <v>910</v>
      </c>
      <c r="D963" s="3"/>
    </row>
    <row r="964" customHeight="1" spans="1:4">
      <c r="A964" s="3">
        <v>960</v>
      </c>
      <c r="B964" s="3" t="str">
        <f>"陈必博"</f>
        <v>陈必博</v>
      </c>
      <c r="C964" s="3" t="s">
        <v>911</v>
      </c>
      <c r="D964" s="3"/>
    </row>
    <row r="965" customHeight="1" spans="1:4">
      <c r="A965" s="3">
        <v>961</v>
      </c>
      <c r="B965" s="3" t="str">
        <f>"李尧"</f>
        <v>李尧</v>
      </c>
      <c r="C965" s="3" t="s">
        <v>912</v>
      </c>
      <c r="D965" s="3"/>
    </row>
    <row r="966" customHeight="1" spans="1:4">
      <c r="A966" s="3">
        <v>962</v>
      </c>
      <c r="B966" s="3" t="str">
        <f>"陈晓茜"</f>
        <v>陈晓茜</v>
      </c>
      <c r="C966" s="3" t="s">
        <v>913</v>
      </c>
      <c r="D966" s="3"/>
    </row>
    <row r="967" customHeight="1" spans="1:4">
      <c r="A967" s="3">
        <v>963</v>
      </c>
      <c r="B967" s="3" t="str">
        <f>"韩逸凡"</f>
        <v>韩逸凡</v>
      </c>
      <c r="C967" s="3" t="s">
        <v>914</v>
      </c>
      <c r="D967" s="3"/>
    </row>
    <row r="968" customHeight="1" spans="1:4">
      <c r="A968" s="3">
        <v>964</v>
      </c>
      <c r="B968" s="3" t="str">
        <f>"毛敏"</f>
        <v>毛敏</v>
      </c>
      <c r="C968" s="3" t="s">
        <v>915</v>
      </c>
      <c r="D968" s="3"/>
    </row>
    <row r="969" customHeight="1" spans="1:4">
      <c r="A969" s="3">
        <v>965</v>
      </c>
      <c r="B969" s="3" t="str">
        <f>"李林桂"</f>
        <v>李林桂</v>
      </c>
      <c r="C969" s="3" t="s">
        <v>916</v>
      </c>
      <c r="D969" s="3"/>
    </row>
    <row r="970" customHeight="1" spans="1:4">
      <c r="A970" s="3">
        <v>966</v>
      </c>
      <c r="B970" s="3" t="str">
        <f>"陈柏宇"</f>
        <v>陈柏宇</v>
      </c>
      <c r="C970" s="3" t="s">
        <v>917</v>
      </c>
      <c r="D970" s="3"/>
    </row>
    <row r="971" customHeight="1" spans="1:4">
      <c r="A971" s="3">
        <v>967</v>
      </c>
      <c r="B971" s="3" t="str">
        <f>"苏凤蕊"</f>
        <v>苏凤蕊</v>
      </c>
      <c r="C971" s="3" t="s">
        <v>121</v>
      </c>
      <c r="D971" s="3"/>
    </row>
    <row r="972" customHeight="1" spans="1:4">
      <c r="A972" s="3">
        <v>968</v>
      </c>
      <c r="B972" s="3" t="str">
        <f>"李雨婷"</f>
        <v>李雨婷</v>
      </c>
      <c r="C972" s="3" t="s">
        <v>918</v>
      </c>
      <c r="D972" s="3"/>
    </row>
    <row r="973" customHeight="1" spans="1:4">
      <c r="A973" s="3">
        <v>969</v>
      </c>
      <c r="B973" s="3" t="str">
        <f>"李玉婷"</f>
        <v>李玉婷</v>
      </c>
      <c r="C973" s="3" t="s">
        <v>919</v>
      </c>
      <c r="D973" s="3"/>
    </row>
    <row r="974" customHeight="1" spans="1:4">
      <c r="A974" s="3">
        <v>970</v>
      </c>
      <c r="B974" s="3" t="str">
        <f>"李春雨"</f>
        <v>李春雨</v>
      </c>
      <c r="C974" s="3" t="s">
        <v>30</v>
      </c>
      <c r="D974" s="3"/>
    </row>
    <row r="975" customHeight="1" spans="1:4">
      <c r="A975" s="3">
        <v>971</v>
      </c>
      <c r="B975" s="3" t="str">
        <f>"张卓青"</f>
        <v>张卓青</v>
      </c>
      <c r="C975" s="3" t="s">
        <v>920</v>
      </c>
      <c r="D975" s="3"/>
    </row>
    <row r="976" customHeight="1" spans="1:4">
      <c r="A976" s="3">
        <v>972</v>
      </c>
      <c r="B976" s="3" t="str">
        <f>"李柔仙"</f>
        <v>李柔仙</v>
      </c>
      <c r="C976" s="3" t="s">
        <v>921</v>
      </c>
      <c r="D976" s="3"/>
    </row>
    <row r="977" customHeight="1" spans="1:4">
      <c r="A977" s="3">
        <v>973</v>
      </c>
      <c r="B977" s="3" t="str">
        <f>"黄海芳"</f>
        <v>黄海芳</v>
      </c>
      <c r="C977" s="3" t="s">
        <v>922</v>
      </c>
      <c r="D977" s="3"/>
    </row>
    <row r="978" customHeight="1" spans="1:4">
      <c r="A978" s="3">
        <v>974</v>
      </c>
      <c r="B978" s="3" t="str">
        <f>"倪萍"</f>
        <v>倪萍</v>
      </c>
      <c r="C978" s="3" t="s">
        <v>923</v>
      </c>
      <c r="D978" s="3"/>
    </row>
    <row r="979" customHeight="1" spans="1:4">
      <c r="A979" s="3">
        <v>975</v>
      </c>
      <c r="B979" s="3" t="str">
        <f>"梁欣欣"</f>
        <v>梁欣欣</v>
      </c>
      <c r="C979" s="3" t="s">
        <v>924</v>
      </c>
      <c r="D979" s="3"/>
    </row>
    <row r="980" customHeight="1" spans="1:4">
      <c r="A980" s="3">
        <v>976</v>
      </c>
      <c r="B980" s="3" t="str">
        <f>"孙欣然"</f>
        <v>孙欣然</v>
      </c>
      <c r="C980" s="3" t="s">
        <v>925</v>
      </c>
      <c r="D980" s="3"/>
    </row>
    <row r="981" customHeight="1" spans="1:4">
      <c r="A981" s="3">
        <v>977</v>
      </c>
      <c r="B981" s="3" t="str">
        <f>"何华春"</f>
        <v>何华春</v>
      </c>
      <c r="C981" s="3" t="s">
        <v>926</v>
      </c>
      <c r="D981" s="3"/>
    </row>
    <row r="982" customHeight="1" spans="1:4">
      <c r="A982" s="3">
        <v>978</v>
      </c>
      <c r="B982" s="3" t="str">
        <f>"黄孝春"</f>
        <v>黄孝春</v>
      </c>
      <c r="C982" s="3" t="s">
        <v>927</v>
      </c>
      <c r="D982" s="3"/>
    </row>
    <row r="983" customHeight="1" spans="1:4">
      <c r="A983" s="3">
        <v>979</v>
      </c>
      <c r="B983" s="3" t="str">
        <f>"邵军豪"</f>
        <v>邵军豪</v>
      </c>
      <c r="C983" s="3" t="s">
        <v>928</v>
      </c>
      <c r="D983" s="3"/>
    </row>
    <row r="984" customHeight="1" spans="1:4">
      <c r="A984" s="3">
        <v>980</v>
      </c>
      <c r="B984" s="3" t="str">
        <f>"邹林桦"</f>
        <v>邹林桦</v>
      </c>
      <c r="C984" s="3" t="s">
        <v>929</v>
      </c>
      <c r="D984" s="3"/>
    </row>
    <row r="985" customHeight="1" spans="1:4">
      <c r="A985" s="3">
        <v>981</v>
      </c>
      <c r="B985" s="3" t="str">
        <f>"李秋妹"</f>
        <v>李秋妹</v>
      </c>
      <c r="C985" s="3" t="s">
        <v>930</v>
      </c>
      <c r="D985" s="3"/>
    </row>
    <row r="986" customHeight="1" spans="1:4">
      <c r="A986" s="3">
        <v>982</v>
      </c>
      <c r="B986" s="3" t="str">
        <f>"符青灵"</f>
        <v>符青灵</v>
      </c>
      <c r="C986" s="3" t="s">
        <v>931</v>
      </c>
      <c r="D986" s="3"/>
    </row>
    <row r="987" customHeight="1" spans="1:4">
      <c r="A987" s="3">
        <v>983</v>
      </c>
      <c r="B987" s="3" t="str">
        <f>"植晓倩"</f>
        <v>植晓倩</v>
      </c>
      <c r="C987" s="3" t="s">
        <v>932</v>
      </c>
      <c r="D987" s="3"/>
    </row>
    <row r="988" customHeight="1" spans="1:4">
      <c r="A988" s="3">
        <v>984</v>
      </c>
      <c r="B988" s="3" t="str">
        <f>"黄宁燕"</f>
        <v>黄宁燕</v>
      </c>
      <c r="C988" s="3" t="s">
        <v>933</v>
      </c>
      <c r="D988" s="3"/>
    </row>
    <row r="989" customHeight="1" spans="1:4">
      <c r="A989" s="3">
        <v>985</v>
      </c>
      <c r="B989" s="3" t="str">
        <f>"温文静"</f>
        <v>温文静</v>
      </c>
      <c r="C989" s="3" t="s">
        <v>934</v>
      </c>
      <c r="D989" s="3"/>
    </row>
    <row r="990" customHeight="1" spans="1:4">
      <c r="A990" s="3">
        <v>986</v>
      </c>
      <c r="B990" s="3" t="str">
        <f>"谢东妹"</f>
        <v>谢东妹</v>
      </c>
      <c r="C990" s="3" t="s">
        <v>935</v>
      </c>
      <c r="D990" s="3"/>
    </row>
    <row r="991" customHeight="1" spans="1:4">
      <c r="A991" s="3">
        <v>987</v>
      </c>
      <c r="B991" s="3" t="str">
        <f>"陈欣欣"</f>
        <v>陈欣欣</v>
      </c>
      <c r="C991" s="3" t="s">
        <v>792</v>
      </c>
      <c r="D991" s="3"/>
    </row>
    <row r="992" customHeight="1" spans="1:4">
      <c r="A992" s="3">
        <v>988</v>
      </c>
      <c r="B992" s="3" t="str">
        <f>"李璐"</f>
        <v>李璐</v>
      </c>
      <c r="C992" s="3" t="s">
        <v>936</v>
      </c>
      <c r="D992" s="3"/>
    </row>
    <row r="993" customHeight="1" spans="1:4">
      <c r="A993" s="3">
        <v>989</v>
      </c>
      <c r="B993" s="3" t="str">
        <f>"石虹"</f>
        <v>石虹</v>
      </c>
      <c r="C993" s="3" t="s">
        <v>937</v>
      </c>
      <c r="D993" s="3"/>
    </row>
    <row r="994" customHeight="1" spans="1:4">
      <c r="A994" s="3">
        <v>990</v>
      </c>
      <c r="B994" s="3" t="str">
        <f>"张暖暖"</f>
        <v>张暖暖</v>
      </c>
      <c r="C994" s="3" t="s">
        <v>938</v>
      </c>
      <c r="D994" s="3"/>
    </row>
    <row r="995" customHeight="1" spans="1:4">
      <c r="A995" s="3">
        <v>991</v>
      </c>
      <c r="B995" s="3" t="str">
        <f>"叶莹"</f>
        <v>叶莹</v>
      </c>
      <c r="C995" s="3" t="s">
        <v>939</v>
      </c>
      <c r="D995" s="3"/>
    </row>
    <row r="996" customHeight="1" spans="1:4">
      <c r="A996" s="3">
        <v>992</v>
      </c>
      <c r="B996" s="3" t="str">
        <f>"王玉"</f>
        <v>王玉</v>
      </c>
      <c r="C996" s="3" t="s">
        <v>940</v>
      </c>
      <c r="D996" s="3"/>
    </row>
    <row r="997" customHeight="1" spans="1:4">
      <c r="A997" s="3">
        <v>993</v>
      </c>
      <c r="B997" s="3" t="str">
        <f>"邓佳婵"</f>
        <v>邓佳婵</v>
      </c>
      <c r="C997" s="3" t="s">
        <v>941</v>
      </c>
      <c r="D997" s="3"/>
    </row>
    <row r="998" customHeight="1" spans="1:4">
      <c r="A998" s="3">
        <v>994</v>
      </c>
      <c r="B998" s="3" t="str">
        <f>"黄雅铃"</f>
        <v>黄雅铃</v>
      </c>
      <c r="C998" s="3" t="s">
        <v>942</v>
      </c>
      <c r="D998" s="3"/>
    </row>
    <row r="999" customHeight="1" spans="1:4">
      <c r="A999" s="3">
        <v>995</v>
      </c>
      <c r="B999" s="3" t="str">
        <f>"符婷婷"</f>
        <v>符婷婷</v>
      </c>
      <c r="C999" s="3" t="s">
        <v>943</v>
      </c>
      <c r="D999" s="3"/>
    </row>
    <row r="1000" customHeight="1" spans="1:4">
      <c r="A1000" s="3">
        <v>996</v>
      </c>
      <c r="B1000" s="3" t="str">
        <f>"苏怡"</f>
        <v>苏怡</v>
      </c>
      <c r="C1000" s="3" t="s">
        <v>944</v>
      </c>
      <c r="D1000" s="3"/>
    </row>
    <row r="1001" customHeight="1" spans="1:4">
      <c r="A1001" s="3">
        <v>997</v>
      </c>
      <c r="B1001" s="3" t="str">
        <f>"徐旺洁"</f>
        <v>徐旺洁</v>
      </c>
      <c r="C1001" s="3" t="s">
        <v>945</v>
      </c>
      <c r="D1001" s="3"/>
    </row>
    <row r="1002" customHeight="1" spans="1:4">
      <c r="A1002" s="3">
        <v>998</v>
      </c>
      <c r="B1002" s="3" t="str">
        <f>"黄慧玲"</f>
        <v>黄慧玲</v>
      </c>
      <c r="C1002" s="3" t="s">
        <v>946</v>
      </c>
      <c r="D1002" s="3"/>
    </row>
    <row r="1003" customHeight="1" spans="1:4">
      <c r="A1003" s="3">
        <v>999</v>
      </c>
      <c r="B1003" s="3" t="str">
        <f>"符文婷"</f>
        <v>符文婷</v>
      </c>
      <c r="C1003" s="3" t="s">
        <v>947</v>
      </c>
      <c r="D1003" s="3"/>
    </row>
    <row r="1004" customHeight="1" spans="1:4">
      <c r="A1004" s="3">
        <v>1000</v>
      </c>
      <c r="B1004" s="3" t="str">
        <f>"李金玮"</f>
        <v>李金玮</v>
      </c>
      <c r="C1004" s="3" t="s">
        <v>948</v>
      </c>
      <c r="D1004" s="3"/>
    </row>
    <row r="1005" customHeight="1" spans="1:4">
      <c r="A1005" s="3">
        <v>1001</v>
      </c>
      <c r="B1005" s="3" t="str">
        <f>"曹颂豪"</f>
        <v>曹颂豪</v>
      </c>
      <c r="C1005" s="3" t="s">
        <v>949</v>
      </c>
      <c r="D1005" s="3"/>
    </row>
    <row r="1006" customHeight="1" spans="1:4">
      <c r="A1006" s="3">
        <v>1002</v>
      </c>
      <c r="B1006" s="3" t="str">
        <f>"李佳彦"</f>
        <v>李佳彦</v>
      </c>
      <c r="C1006" s="3" t="s">
        <v>200</v>
      </c>
      <c r="D1006" s="3"/>
    </row>
    <row r="1007" customHeight="1" spans="1:4">
      <c r="A1007" s="3">
        <v>1003</v>
      </c>
      <c r="B1007" s="3" t="str">
        <f>"李泽萌"</f>
        <v>李泽萌</v>
      </c>
      <c r="C1007" s="3" t="s">
        <v>950</v>
      </c>
      <c r="D1007" s="3"/>
    </row>
    <row r="1008" customHeight="1" spans="1:4">
      <c r="A1008" s="3">
        <v>1004</v>
      </c>
      <c r="B1008" s="3" t="str">
        <f>"陈庆翠"</f>
        <v>陈庆翠</v>
      </c>
      <c r="C1008" s="3" t="s">
        <v>951</v>
      </c>
      <c r="D1008" s="3"/>
    </row>
    <row r="1009" customHeight="1" spans="1:4">
      <c r="A1009" s="3">
        <v>1005</v>
      </c>
      <c r="B1009" s="3" t="str">
        <f>"麦凯峡"</f>
        <v>麦凯峡</v>
      </c>
      <c r="C1009" s="3" t="s">
        <v>952</v>
      </c>
      <c r="D1009" s="3"/>
    </row>
    <row r="1010" customHeight="1" spans="1:4">
      <c r="A1010" s="3">
        <v>1006</v>
      </c>
      <c r="B1010" s="3" t="str">
        <f>"符兰花"</f>
        <v>符兰花</v>
      </c>
      <c r="C1010" s="3" t="s">
        <v>953</v>
      </c>
      <c r="D1010" s="3"/>
    </row>
    <row r="1011" customHeight="1" spans="1:4">
      <c r="A1011" s="3">
        <v>1007</v>
      </c>
      <c r="B1011" s="3" t="str">
        <f>"王思懿"</f>
        <v>王思懿</v>
      </c>
      <c r="C1011" s="3" t="s">
        <v>954</v>
      </c>
      <c r="D1011" s="3"/>
    </row>
    <row r="1012" customHeight="1" spans="1:4">
      <c r="A1012" s="3">
        <v>1008</v>
      </c>
      <c r="B1012" s="3" t="str">
        <f>"吴俞萱"</f>
        <v>吴俞萱</v>
      </c>
      <c r="C1012" s="3" t="s">
        <v>955</v>
      </c>
      <c r="D1012" s="3"/>
    </row>
    <row r="1013" customHeight="1" spans="1:4">
      <c r="A1013" s="3">
        <v>1009</v>
      </c>
      <c r="B1013" s="3" t="str">
        <f>"郑巧旋"</f>
        <v>郑巧旋</v>
      </c>
      <c r="C1013" s="3" t="s">
        <v>956</v>
      </c>
      <c r="D1013" s="3"/>
    </row>
    <row r="1014" customHeight="1" spans="1:4">
      <c r="A1014" s="3">
        <v>1010</v>
      </c>
      <c r="B1014" s="3" t="str">
        <f>"钟巧琳"</f>
        <v>钟巧琳</v>
      </c>
      <c r="C1014" s="3" t="s">
        <v>957</v>
      </c>
      <c r="D1014" s="3"/>
    </row>
    <row r="1015" customHeight="1" spans="1:4">
      <c r="A1015" s="3">
        <v>1011</v>
      </c>
      <c r="B1015" s="3" t="str">
        <f>"叶丽妹"</f>
        <v>叶丽妹</v>
      </c>
      <c r="C1015" s="3" t="s">
        <v>98</v>
      </c>
      <c r="D1015" s="3"/>
    </row>
    <row r="1016" customHeight="1" spans="1:4">
      <c r="A1016" s="3">
        <v>1012</v>
      </c>
      <c r="B1016" s="3" t="str">
        <f>"牛美桃"</f>
        <v>牛美桃</v>
      </c>
      <c r="C1016" s="3" t="s">
        <v>379</v>
      </c>
      <c r="D1016" s="3"/>
    </row>
    <row r="1017" customHeight="1" spans="1:4">
      <c r="A1017" s="3">
        <v>1013</v>
      </c>
      <c r="B1017" s="3" t="str">
        <f>"马景然"</f>
        <v>马景然</v>
      </c>
      <c r="C1017" s="3" t="s">
        <v>958</v>
      </c>
      <c r="D1017" s="3"/>
    </row>
    <row r="1018" customHeight="1" spans="1:4">
      <c r="A1018" s="3">
        <v>1014</v>
      </c>
      <c r="B1018" s="3" t="str">
        <f>"常甜"</f>
        <v>常甜</v>
      </c>
      <c r="C1018" s="3" t="s">
        <v>959</v>
      </c>
      <c r="D1018" s="3"/>
    </row>
    <row r="1019" customHeight="1" spans="1:4">
      <c r="A1019" s="3">
        <v>1015</v>
      </c>
      <c r="B1019" s="3" t="str">
        <f>"高善冬"</f>
        <v>高善冬</v>
      </c>
      <c r="C1019" s="3" t="s">
        <v>960</v>
      </c>
      <c r="D1019" s="3"/>
    </row>
    <row r="1020" customHeight="1" spans="1:4">
      <c r="A1020" s="3">
        <v>1016</v>
      </c>
      <c r="B1020" s="3" t="str">
        <f>"杨丹"</f>
        <v>杨丹</v>
      </c>
      <c r="C1020" s="3" t="s">
        <v>961</v>
      </c>
      <c r="D1020" s="3"/>
    </row>
    <row r="1021" customHeight="1" spans="1:4">
      <c r="A1021" s="3">
        <v>1017</v>
      </c>
      <c r="B1021" s="3" t="str">
        <f>"梁百川"</f>
        <v>梁百川</v>
      </c>
      <c r="C1021" s="3" t="s">
        <v>962</v>
      </c>
      <c r="D1021" s="3"/>
    </row>
    <row r="1022" customHeight="1" spans="1:4">
      <c r="A1022" s="3">
        <v>1018</v>
      </c>
      <c r="B1022" s="3" t="str">
        <f>"陈圣燕"</f>
        <v>陈圣燕</v>
      </c>
      <c r="C1022" s="3" t="s">
        <v>963</v>
      </c>
      <c r="D1022" s="3"/>
    </row>
    <row r="1023" customHeight="1" spans="1:4">
      <c r="A1023" s="3">
        <v>1019</v>
      </c>
      <c r="B1023" s="3" t="str">
        <f>"李希萌"</f>
        <v>李希萌</v>
      </c>
      <c r="C1023" s="3" t="s">
        <v>964</v>
      </c>
      <c r="D1023" s="3"/>
    </row>
    <row r="1024" customHeight="1" spans="1:4">
      <c r="A1024" s="3">
        <v>1020</v>
      </c>
      <c r="B1024" s="3" t="str">
        <f>"王紫娴"</f>
        <v>王紫娴</v>
      </c>
      <c r="C1024" s="3" t="s">
        <v>965</v>
      </c>
      <c r="D1024" s="3"/>
    </row>
    <row r="1025" customHeight="1" spans="1:4">
      <c r="A1025" s="3">
        <v>1021</v>
      </c>
      <c r="B1025" s="3" t="str">
        <f>"李雨璇"</f>
        <v>李雨璇</v>
      </c>
      <c r="C1025" s="3" t="s">
        <v>966</v>
      </c>
      <c r="D1025" s="3"/>
    </row>
    <row r="1026" customHeight="1" spans="1:4">
      <c r="A1026" s="3">
        <v>1022</v>
      </c>
      <c r="B1026" s="3" t="str">
        <f>"王丽霞"</f>
        <v>王丽霞</v>
      </c>
      <c r="C1026" s="3" t="s">
        <v>967</v>
      </c>
      <c r="D1026" s="3"/>
    </row>
    <row r="1027" customHeight="1" spans="1:4">
      <c r="A1027" s="3">
        <v>1023</v>
      </c>
      <c r="B1027" s="3" t="str">
        <f>"陈昭卓"</f>
        <v>陈昭卓</v>
      </c>
      <c r="C1027" s="3" t="s">
        <v>968</v>
      </c>
      <c r="D1027" s="3"/>
    </row>
    <row r="1028" customHeight="1" spans="1:4">
      <c r="A1028" s="3">
        <v>1024</v>
      </c>
      <c r="B1028" s="3" t="str">
        <f>"王玉斐"</f>
        <v>王玉斐</v>
      </c>
      <c r="C1028" s="3" t="s">
        <v>969</v>
      </c>
      <c r="D1028" s="3"/>
    </row>
    <row r="1029" customHeight="1" spans="1:4">
      <c r="A1029" s="3">
        <v>1025</v>
      </c>
      <c r="B1029" s="3" t="str">
        <f>"傅殿钧"</f>
        <v>傅殿钧</v>
      </c>
      <c r="C1029" s="3" t="s">
        <v>970</v>
      </c>
      <c r="D1029" s="3"/>
    </row>
    <row r="1030" customHeight="1" spans="1:4">
      <c r="A1030" s="3">
        <v>1026</v>
      </c>
      <c r="B1030" s="3" t="str">
        <f>"王祉茜"</f>
        <v>王祉茜</v>
      </c>
      <c r="C1030" s="3" t="s">
        <v>971</v>
      </c>
      <c r="D1030" s="3"/>
    </row>
    <row r="1031" customHeight="1" spans="1:4">
      <c r="A1031" s="3">
        <v>1027</v>
      </c>
      <c r="B1031" s="3" t="str">
        <f>"唐惠朝"</f>
        <v>唐惠朝</v>
      </c>
      <c r="C1031" s="3" t="s">
        <v>972</v>
      </c>
      <c r="D1031" s="3"/>
    </row>
    <row r="1032" customHeight="1" spans="1:4">
      <c r="A1032" s="3">
        <v>1028</v>
      </c>
      <c r="B1032" s="3" t="str">
        <f>"郭雨轩"</f>
        <v>郭雨轩</v>
      </c>
      <c r="C1032" s="3" t="s">
        <v>973</v>
      </c>
      <c r="D1032" s="3"/>
    </row>
    <row r="1033" customHeight="1" spans="1:4">
      <c r="A1033" s="3">
        <v>1029</v>
      </c>
      <c r="B1033" s="3" t="str">
        <f>"苏倩"</f>
        <v>苏倩</v>
      </c>
      <c r="C1033" s="3" t="s">
        <v>974</v>
      </c>
      <c r="D1033" s="3"/>
    </row>
    <row r="1034" customHeight="1" spans="1:4">
      <c r="A1034" s="3">
        <v>1030</v>
      </c>
      <c r="B1034" s="3" t="str">
        <f>"涂志程"</f>
        <v>涂志程</v>
      </c>
      <c r="C1034" s="3" t="s">
        <v>975</v>
      </c>
      <c r="D1034" s="3"/>
    </row>
    <row r="1035" customHeight="1" spans="1:4">
      <c r="A1035" s="3">
        <v>1031</v>
      </c>
      <c r="B1035" s="3" t="str">
        <f>"陆元东"</f>
        <v>陆元东</v>
      </c>
      <c r="C1035" s="3" t="s">
        <v>976</v>
      </c>
      <c r="D1035" s="3"/>
    </row>
    <row r="1036" customHeight="1" spans="1:4">
      <c r="A1036" s="3">
        <v>1032</v>
      </c>
      <c r="B1036" s="3" t="str">
        <f>"陈家雄"</f>
        <v>陈家雄</v>
      </c>
      <c r="C1036" s="3" t="s">
        <v>977</v>
      </c>
      <c r="D1036" s="3"/>
    </row>
    <row r="1037" customHeight="1" spans="1:4">
      <c r="A1037" s="3">
        <v>1033</v>
      </c>
      <c r="B1037" s="3" t="str">
        <f>"朱芳颖"</f>
        <v>朱芳颖</v>
      </c>
      <c r="C1037" s="3" t="s">
        <v>978</v>
      </c>
      <c r="D1037" s="3"/>
    </row>
    <row r="1038" customHeight="1" spans="1:4">
      <c r="A1038" s="3">
        <v>1034</v>
      </c>
      <c r="B1038" s="3" t="str">
        <f>"胡逸涵"</f>
        <v>胡逸涵</v>
      </c>
      <c r="C1038" s="3" t="s">
        <v>979</v>
      </c>
      <c r="D1038" s="3"/>
    </row>
    <row r="1039" customHeight="1" spans="1:4">
      <c r="A1039" s="3">
        <v>1035</v>
      </c>
      <c r="B1039" s="3" t="str">
        <f>"罗玖玟"</f>
        <v>罗玖玟</v>
      </c>
      <c r="C1039" s="3" t="s">
        <v>905</v>
      </c>
      <c r="D1039" s="3"/>
    </row>
    <row r="1040" customHeight="1" spans="1:4">
      <c r="A1040" s="3">
        <v>1036</v>
      </c>
      <c r="B1040" s="3" t="str">
        <f>"刘采怡"</f>
        <v>刘采怡</v>
      </c>
      <c r="C1040" s="3" t="s">
        <v>980</v>
      </c>
      <c r="D1040" s="3"/>
    </row>
    <row r="1041" customHeight="1" spans="1:4">
      <c r="A1041" s="3">
        <v>1037</v>
      </c>
      <c r="B1041" s="3" t="str">
        <f>"符林婧"</f>
        <v>符林婧</v>
      </c>
      <c r="C1041" s="3" t="s">
        <v>981</v>
      </c>
      <c r="D1041" s="3"/>
    </row>
    <row r="1042" customHeight="1" spans="1:4">
      <c r="A1042" s="3">
        <v>1038</v>
      </c>
      <c r="B1042" s="3" t="str">
        <f>"韩艳艳"</f>
        <v>韩艳艳</v>
      </c>
      <c r="C1042" s="3" t="s">
        <v>982</v>
      </c>
      <c r="D1042" s="3"/>
    </row>
    <row r="1043" customHeight="1" spans="1:4">
      <c r="A1043" s="3">
        <v>1039</v>
      </c>
      <c r="B1043" s="3" t="str">
        <f>"张爱"</f>
        <v>张爱</v>
      </c>
      <c r="C1043" s="3" t="s">
        <v>983</v>
      </c>
      <c r="D1043" s="3"/>
    </row>
    <row r="1044" customHeight="1" spans="1:4">
      <c r="A1044" s="3">
        <v>1040</v>
      </c>
      <c r="B1044" s="3" t="str">
        <f>"戴颖"</f>
        <v>戴颖</v>
      </c>
      <c r="C1044" s="3" t="s">
        <v>984</v>
      </c>
      <c r="D1044" s="3"/>
    </row>
    <row r="1045" customHeight="1" spans="1:4">
      <c r="A1045" s="3">
        <v>1041</v>
      </c>
      <c r="B1045" s="3" t="str">
        <f>"潘琪"</f>
        <v>潘琪</v>
      </c>
      <c r="C1045" s="3" t="s">
        <v>985</v>
      </c>
      <c r="D1045" s="3"/>
    </row>
    <row r="1046" customHeight="1" spans="1:4">
      <c r="A1046" s="3">
        <v>1042</v>
      </c>
      <c r="B1046" s="3" t="str">
        <f>"何芬"</f>
        <v>何芬</v>
      </c>
      <c r="C1046" s="3" t="s">
        <v>986</v>
      </c>
      <c r="D1046" s="3"/>
    </row>
    <row r="1047" customHeight="1" spans="1:4">
      <c r="A1047" s="3">
        <v>1043</v>
      </c>
      <c r="B1047" s="3" t="str">
        <f>"洪琼龙"</f>
        <v>洪琼龙</v>
      </c>
      <c r="C1047" s="3" t="s">
        <v>987</v>
      </c>
      <c r="D1047" s="3"/>
    </row>
    <row r="1048" customHeight="1" spans="1:4">
      <c r="A1048" s="3">
        <v>1044</v>
      </c>
      <c r="B1048" s="3" t="str">
        <f>"陈发玲"</f>
        <v>陈发玲</v>
      </c>
      <c r="C1048" s="3" t="s">
        <v>988</v>
      </c>
      <c r="D1048" s="3"/>
    </row>
    <row r="1049" customHeight="1" spans="1:4">
      <c r="A1049" s="3">
        <v>1045</v>
      </c>
      <c r="B1049" s="3" t="str">
        <f>"唐梅艳"</f>
        <v>唐梅艳</v>
      </c>
      <c r="C1049" s="3" t="s">
        <v>989</v>
      </c>
      <c r="D1049" s="3"/>
    </row>
    <row r="1050" customHeight="1" spans="1:4">
      <c r="A1050" s="3">
        <v>1046</v>
      </c>
      <c r="B1050" s="3" t="str">
        <f>"钟明豪"</f>
        <v>钟明豪</v>
      </c>
      <c r="C1050" s="3" t="s">
        <v>990</v>
      </c>
      <c r="D1050" s="3"/>
    </row>
    <row r="1051" customHeight="1" spans="1:4">
      <c r="A1051" s="3">
        <v>1047</v>
      </c>
      <c r="B1051" s="3" t="str">
        <f>"麦丽温"</f>
        <v>麦丽温</v>
      </c>
      <c r="C1051" s="3" t="s">
        <v>991</v>
      </c>
      <c r="D1051" s="3"/>
    </row>
    <row r="1052" customHeight="1" spans="1:4">
      <c r="A1052" s="3">
        <v>1048</v>
      </c>
      <c r="B1052" s="3" t="str">
        <f>"李梅妍"</f>
        <v>李梅妍</v>
      </c>
      <c r="C1052" s="3" t="s">
        <v>992</v>
      </c>
      <c r="D1052" s="3"/>
    </row>
    <row r="1053" customHeight="1" spans="1:4">
      <c r="A1053" s="3">
        <v>1049</v>
      </c>
      <c r="B1053" s="3" t="str">
        <f>"杨旭"</f>
        <v>杨旭</v>
      </c>
      <c r="C1053" s="3" t="s">
        <v>993</v>
      </c>
      <c r="D1053" s="3"/>
    </row>
    <row r="1054" customHeight="1" spans="1:4">
      <c r="A1054" s="3">
        <v>1050</v>
      </c>
      <c r="B1054" s="3" t="str">
        <f>"卢范姑"</f>
        <v>卢范姑</v>
      </c>
      <c r="C1054" s="3" t="s">
        <v>994</v>
      </c>
      <c r="D1054" s="3"/>
    </row>
    <row r="1055" customHeight="1" spans="1:4">
      <c r="A1055" s="3">
        <v>1051</v>
      </c>
      <c r="B1055" s="3" t="str">
        <f>"梁安娜"</f>
        <v>梁安娜</v>
      </c>
      <c r="C1055" s="3" t="s">
        <v>353</v>
      </c>
      <c r="D1055" s="3"/>
    </row>
    <row r="1056" customHeight="1" spans="1:4">
      <c r="A1056" s="3">
        <v>1052</v>
      </c>
      <c r="B1056" s="3" t="str">
        <f>"罗嘉维"</f>
        <v>罗嘉维</v>
      </c>
      <c r="C1056" s="3" t="s">
        <v>995</v>
      </c>
      <c r="D1056" s="3"/>
    </row>
    <row r="1057" customHeight="1" spans="1:4">
      <c r="A1057" s="3">
        <v>1053</v>
      </c>
      <c r="B1057" s="3" t="str">
        <f>"陆娟"</f>
        <v>陆娟</v>
      </c>
      <c r="C1057" s="3" t="s">
        <v>996</v>
      </c>
      <c r="D1057" s="3"/>
    </row>
    <row r="1058" customHeight="1" spans="1:4">
      <c r="A1058" s="3">
        <v>1054</v>
      </c>
      <c r="B1058" s="3" t="str">
        <f>"张毓"</f>
        <v>张毓</v>
      </c>
      <c r="C1058" s="3" t="s">
        <v>997</v>
      </c>
      <c r="D1058" s="3"/>
    </row>
    <row r="1059" customHeight="1" spans="1:4">
      <c r="A1059" s="3">
        <v>1055</v>
      </c>
      <c r="B1059" s="3" t="str">
        <f>"高阳"</f>
        <v>高阳</v>
      </c>
      <c r="C1059" s="3" t="s">
        <v>998</v>
      </c>
      <c r="D1059" s="3"/>
    </row>
    <row r="1060" customHeight="1" spans="1:4">
      <c r="A1060" s="3">
        <v>1056</v>
      </c>
      <c r="B1060" s="3" t="str">
        <f>"李灵"</f>
        <v>李灵</v>
      </c>
      <c r="C1060" s="3" t="s">
        <v>589</v>
      </c>
      <c r="D1060" s="3"/>
    </row>
    <row r="1061" customHeight="1" spans="1:4">
      <c r="A1061" s="3">
        <v>1057</v>
      </c>
      <c r="B1061" s="3" t="str">
        <f>"黄京京"</f>
        <v>黄京京</v>
      </c>
      <c r="C1061" s="3" t="s">
        <v>999</v>
      </c>
      <c r="D1061" s="3"/>
    </row>
    <row r="1062" customHeight="1" spans="1:4">
      <c r="A1062" s="3">
        <v>1058</v>
      </c>
      <c r="B1062" s="3" t="str">
        <f>"罗钧月"</f>
        <v>罗钧月</v>
      </c>
      <c r="C1062" s="3" t="s">
        <v>1000</v>
      </c>
      <c r="D1062" s="3"/>
    </row>
    <row r="1063" customHeight="1" spans="1:4">
      <c r="A1063" s="3">
        <v>1059</v>
      </c>
      <c r="B1063" s="3" t="str">
        <f>"黄秀妹"</f>
        <v>黄秀妹</v>
      </c>
      <c r="C1063" s="3" t="s">
        <v>1001</v>
      </c>
      <c r="D1063" s="3"/>
    </row>
    <row r="1064" customHeight="1" spans="1:4">
      <c r="A1064" s="3">
        <v>1060</v>
      </c>
      <c r="B1064" s="3" t="str">
        <f>"孙泽"</f>
        <v>孙泽</v>
      </c>
      <c r="C1064" s="3" t="s">
        <v>1002</v>
      </c>
      <c r="D1064" s="3"/>
    </row>
    <row r="1065" customHeight="1" spans="1:4">
      <c r="A1065" s="3">
        <v>1061</v>
      </c>
      <c r="B1065" s="3" t="str">
        <f>"陈福女"</f>
        <v>陈福女</v>
      </c>
      <c r="C1065" s="3" t="s">
        <v>1003</v>
      </c>
      <c r="D1065" s="3"/>
    </row>
    <row r="1066" customHeight="1" spans="1:4">
      <c r="A1066" s="3">
        <v>1062</v>
      </c>
      <c r="B1066" s="3" t="str">
        <f>"王彩蝶"</f>
        <v>王彩蝶</v>
      </c>
      <c r="C1066" s="3" t="s">
        <v>1004</v>
      </c>
      <c r="D1066" s="3"/>
    </row>
    <row r="1067" customHeight="1" spans="1:4">
      <c r="A1067" s="3">
        <v>1063</v>
      </c>
      <c r="B1067" s="3" t="str">
        <f>"许盈盈"</f>
        <v>许盈盈</v>
      </c>
      <c r="C1067" s="3" t="s">
        <v>1005</v>
      </c>
      <c r="D1067" s="3"/>
    </row>
    <row r="1068" customHeight="1" spans="1:4">
      <c r="A1068" s="3">
        <v>1064</v>
      </c>
      <c r="B1068" s="3" t="str">
        <f>"林良妹"</f>
        <v>林良妹</v>
      </c>
      <c r="C1068" s="3" t="s">
        <v>235</v>
      </c>
      <c r="D1068" s="3"/>
    </row>
    <row r="1069" customHeight="1" spans="1:4">
      <c r="A1069" s="3">
        <v>1065</v>
      </c>
      <c r="B1069" s="3" t="str">
        <f>"李向向"</f>
        <v>李向向</v>
      </c>
      <c r="C1069" s="3" t="s">
        <v>1006</v>
      </c>
      <c r="D1069" s="3"/>
    </row>
    <row r="1070" customHeight="1" spans="1:4">
      <c r="A1070" s="3">
        <v>1066</v>
      </c>
      <c r="B1070" s="3" t="str">
        <f>"刘美茜"</f>
        <v>刘美茜</v>
      </c>
      <c r="C1070" s="3" t="s">
        <v>1007</v>
      </c>
      <c r="D1070" s="3"/>
    </row>
    <row r="1071" customHeight="1" spans="1:4">
      <c r="A1071" s="3">
        <v>1067</v>
      </c>
      <c r="B1071" s="3" t="str">
        <f>"曾春婉"</f>
        <v>曾春婉</v>
      </c>
      <c r="C1071" s="3" t="s">
        <v>231</v>
      </c>
      <c r="D1071" s="3"/>
    </row>
    <row r="1072" customHeight="1" spans="1:4">
      <c r="A1072" s="3">
        <v>1068</v>
      </c>
      <c r="B1072" s="3" t="str">
        <f>"周岁"</f>
        <v>周岁</v>
      </c>
      <c r="C1072" s="3" t="s">
        <v>1008</v>
      </c>
      <c r="D1072" s="3"/>
    </row>
    <row r="1073" customHeight="1" spans="1:4">
      <c r="A1073" s="3">
        <v>1069</v>
      </c>
      <c r="B1073" s="3" t="str">
        <f>"朱雯榅"</f>
        <v>朱雯榅</v>
      </c>
      <c r="C1073" s="3" t="s">
        <v>1009</v>
      </c>
      <c r="D1073" s="3"/>
    </row>
    <row r="1074" customHeight="1" spans="1:4">
      <c r="A1074" s="3">
        <v>1070</v>
      </c>
      <c r="B1074" s="3" t="str">
        <f>"闪耀"</f>
        <v>闪耀</v>
      </c>
      <c r="C1074" s="3" t="s">
        <v>1010</v>
      </c>
      <c r="D1074" s="3"/>
    </row>
    <row r="1075" customHeight="1" spans="1:4">
      <c r="A1075" s="3">
        <v>1071</v>
      </c>
      <c r="B1075" s="3" t="str">
        <f>"冼李春"</f>
        <v>冼李春</v>
      </c>
      <c r="C1075" s="3" t="s">
        <v>1011</v>
      </c>
      <c r="D1075" s="3"/>
    </row>
    <row r="1076" customHeight="1" spans="1:4">
      <c r="A1076" s="3">
        <v>1072</v>
      </c>
      <c r="B1076" s="3" t="str">
        <f>"符文灵"</f>
        <v>符文灵</v>
      </c>
      <c r="C1076" s="3" t="s">
        <v>596</v>
      </c>
      <c r="D1076" s="3"/>
    </row>
    <row r="1077" customHeight="1" spans="1:4">
      <c r="A1077" s="3">
        <v>1073</v>
      </c>
      <c r="B1077" s="3" t="str">
        <f>"杨贞"</f>
        <v>杨贞</v>
      </c>
      <c r="C1077" s="3" t="s">
        <v>1012</v>
      </c>
      <c r="D1077" s="3"/>
    </row>
    <row r="1078" customHeight="1" spans="1:4">
      <c r="A1078" s="3">
        <v>1074</v>
      </c>
      <c r="B1078" s="3" t="str">
        <f>"李雯"</f>
        <v>李雯</v>
      </c>
      <c r="C1078" s="3" t="s">
        <v>1013</v>
      </c>
      <c r="D1078" s="3"/>
    </row>
    <row r="1079" customHeight="1" spans="1:4">
      <c r="A1079" s="3">
        <v>1075</v>
      </c>
      <c r="B1079" s="3" t="str">
        <f>"林猷柔"</f>
        <v>林猷柔</v>
      </c>
      <c r="C1079" s="3" t="s">
        <v>1014</v>
      </c>
      <c r="D1079" s="3"/>
    </row>
    <row r="1080" customHeight="1" spans="1:4">
      <c r="A1080" s="3">
        <v>1076</v>
      </c>
      <c r="B1080" s="3" t="str">
        <f>"王立越"</f>
        <v>王立越</v>
      </c>
      <c r="C1080" s="3" t="s">
        <v>1015</v>
      </c>
      <c r="D1080" s="3"/>
    </row>
    <row r="1081" customHeight="1" spans="1:4">
      <c r="A1081" s="3">
        <v>1077</v>
      </c>
      <c r="B1081" s="3" t="str">
        <f>"欧祥妹"</f>
        <v>欧祥妹</v>
      </c>
      <c r="C1081" s="3" t="s">
        <v>1016</v>
      </c>
      <c r="D1081" s="3"/>
    </row>
    <row r="1082" customHeight="1" spans="1:4">
      <c r="A1082" s="3">
        <v>1078</v>
      </c>
      <c r="B1082" s="3" t="str">
        <f>"陈忠宇"</f>
        <v>陈忠宇</v>
      </c>
      <c r="C1082" s="3" t="s">
        <v>1017</v>
      </c>
      <c r="D1082" s="3"/>
    </row>
    <row r="1083" customHeight="1" spans="1:4">
      <c r="A1083" s="3">
        <v>1079</v>
      </c>
      <c r="B1083" s="3" t="str">
        <f>"陈秋语"</f>
        <v>陈秋语</v>
      </c>
      <c r="C1083" s="3" t="s">
        <v>1018</v>
      </c>
      <c r="D1083" s="3"/>
    </row>
    <row r="1084" customHeight="1" spans="1:4">
      <c r="A1084" s="3">
        <v>1080</v>
      </c>
      <c r="B1084" s="3" t="str">
        <f>"王小莹"</f>
        <v>王小莹</v>
      </c>
      <c r="C1084" s="3" t="s">
        <v>1019</v>
      </c>
      <c r="D1084" s="3"/>
    </row>
    <row r="1085" customHeight="1" spans="1:4">
      <c r="A1085" s="3">
        <v>1081</v>
      </c>
      <c r="B1085" s="3" t="str">
        <f>"王天月"</f>
        <v>王天月</v>
      </c>
      <c r="C1085" s="3" t="s">
        <v>1020</v>
      </c>
      <c r="D1085" s="3"/>
    </row>
    <row r="1086" customHeight="1" spans="1:4">
      <c r="A1086" s="3">
        <v>1082</v>
      </c>
      <c r="B1086" s="3" t="str">
        <f>"何昊"</f>
        <v>何昊</v>
      </c>
      <c r="C1086" s="3" t="s">
        <v>1021</v>
      </c>
      <c r="D1086" s="3"/>
    </row>
    <row r="1087" customHeight="1" spans="1:4">
      <c r="A1087" s="3">
        <v>1083</v>
      </c>
      <c r="B1087" s="3" t="str">
        <f>"郭书妍"</f>
        <v>郭书妍</v>
      </c>
      <c r="C1087" s="3" t="s">
        <v>1022</v>
      </c>
      <c r="D1087" s="3"/>
    </row>
    <row r="1088" customHeight="1" spans="1:4">
      <c r="A1088" s="3">
        <v>1084</v>
      </c>
      <c r="B1088" s="3" t="str">
        <f>"吴小莉"</f>
        <v>吴小莉</v>
      </c>
      <c r="C1088" s="3" t="s">
        <v>1023</v>
      </c>
      <c r="D1088" s="3"/>
    </row>
    <row r="1089" customHeight="1" spans="1:4">
      <c r="A1089" s="3">
        <v>1085</v>
      </c>
      <c r="B1089" s="3" t="str">
        <f>"唐小倩"</f>
        <v>唐小倩</v>
      </c>
      <c r="C1089" s="3" t="s">
        <v>1024</v>
      </c>
      <c r="D1089" s="3"/>
    </row>
    <row r="1090" customHeight="1" spans="1:4">
      <c r="A1090" s="3">
        <v>1086</v>
      </c>
      <c r="B1090" s="3" t="str">
        <f>"杨嘉丽"</f>
        <v>杨嘉丽</v>
      </c>
      <c r="C1090" s="3" t="s">
        <v>1025</v>
      </c>
      <c r="D1090" s="3"/>
    </row>
    <row r="1091" customHeight="1" spans="1:4">
      <c r="A1091" s="3">
        <v>1087</v>
      </c>
      <c r="B1091" s="3" t="str">
        <f>"蔡钰聃"</f>
        <v>蔡钰聃</v>
      </c>
      <c r="C1091" s="3" t="s">
        <v>1026</v>
      </c>
      <c r="D1091" s="3"/>
    </row>
    <row r="1092" customHeight="1" spans="1:4">
      <c r="A1092" s="3">
        <v>1088</v>
      </c>
      <c r="B1092" s="3" t="str">
        <f>"陈暖暖"</f>
        <v>陈暖暖</v>
      </c>
      <c r="C1092" s="3" t="s">
        <v>1027</v>
      </c>
      <c r="D1092" s="3"/>
    </row>
    <row r="1093" customHeight="1" spans="1:4">
      <c r="A1093" s="3">
        <v>1089</v>
      </c>
      <c r="B1093" s="3" t="str">
        <f>"王涵"</f>
        <v>王涵</v>
      </c>
      <c r="C1093" s="3" t="s">
        <v>998</v>
      </c>
      <c r="D1093" s="3"/>
    </row>
    <row r="1094" customHeight="1" spans="1:4">
      <c r="A1094" s="3">
        <v>1090</v>
      </c>
      <c r="B1094" s="3" t="str">
        <f>"蓝焕莉"</f>
        <v>蓝焕莉</v>
      </c>
      <c r="C1094" s="3" t="s">
        <v>1028</v>
      </c>
      <c r="D1094" s="3"/>
    </row>
    <row r="1095" customHeight="1" spans="1:4">
      <c r="A1095" s="3">
        <v>1091</v>
      </c>
      <c r="B1095" s="3" t="str">
        <f>"王爱桃"</f>
        <v>王爱桃</v>
      </c>
      <c r="C1095" s="3" t="s">
        <v>1029</v>
      </c>
      <c r="D1095" s="3"/>
    </row>
    <row r="1096" customHeight="1" spans="1:4">
      <c r="A1096" s="3">
        <v>1092</v>
      </c>
      <c r="B1096" s="3" t="str">
        <f>"林乙苏"</f>
        <v>林乙苏</v>
      </c>
      <c r="C1096" s="3" t="s">
        <v>1030</v>
      </c>
      <c r="D1096" s="3"/>
    </row>
    <row r="1097" customHeight="1" spans="1:4">
      <c r="A1097" s="3">
        <v>1093</v>
      </c>
      <c r="B1097" s="3" t="str">
        <f>"吴雄厚"</f>
        <v>吴雄厚</v>
      </c>
      <c r="C1097" s="3" t="s">
        <v>1031</v>
      </c>
      <c r="D1097" s="3"/>
    </row>
    <row r="1098" customHeight="1" spans="1:4">
      <c r="A1098" s="3">
        <v>1094</v>
      </c>
      <c r="B1098" s="3" t="str">
        <f>"张月"</f>
        <v>张月</v>
      </c>
      <c r="C1098" s="3" t="s">
        <v>418</v>
      </c>
      <c r="D1098" s="3"/>
    </row>
    <row r="1099" customHeight="1" spans="1:4">
      <c r="A1099" s="3">
        <v>1095</v>
      </c>
      <c r="B1099" s="3" t="str">
        <f>"叶秋伶"</f>
        <v>叶秋伶</v>
      </c>
      <c r="C1099" s="3" t="s">
        <v>1032</v>
      </c>
      <c r="D1099" s="3"/>
    </row>
    <row r="1100" customHeight="1" spans="1:4">
      <c r="A1100" s="3">
        <v>1096</v>
      </c>
      <c r="B1100" s="3" t="str">
        <f>"许瑞铭"</f>
        <v>许瑞铭</v>
      </c>
      <c r="C1100" s="3" t="s">
        <v>1033</v>
      </c>
      <c r="D1100" s="3"/>
    </row>
    <row r="1101" customHeight="1" spans="1:4">
      <c r="A1101" s="3">
        <v>1097</v>
      </c>
      <c r="B1101" s="3" t="str">
        <f>"吴肖铭柯"</f>
        <v>吴肖铭柯</v>
      </c>
      <c r="C1101" s="3" t="s">
        <v>1034</v>
      </c>
      <c r="D1101" s="3"/>
    </row>
    <row r="1102" customHeight="1" spans="1:4">
      <c r="A1102" s="3">
        <v>1098</v>
      </c>
      <c r="B1102" s="3" t="str">
        <f>"钟琪琪"</f>
        <v>钟琪琪</v>
      </c>
      <c r="C1102" s="3" t="s">
        <v>1035</v>
      </c>
      <c r="D1102" s="3"/>
    </row>
    <row r="1103" customHeight="1" spans="1:4">
      <c r="A1103" s="3">
        <v>1099</v>
      </c>
      <c r="B1103" s="3" t="str">
        <f>"杨韵"</f>
        <v>杨韵</v>
      </c>
      <c r="C1103" s="3" t="s">
        <v>1036</v>
      </c>
      <c r="D1103" s="3"/>
    </row>
    <row r="1104" customHeight="1" spans="1:4">
      <c r="A1104" s="3">
        <v>1100</v>
      </c>
      <c r="B1104" s="3" t="str">
        <f>"琚清华"</f>
        <v>琚清华</v>
      </c>
      <c r="C1104" s="3" t="s">
        <v>1037</v>
      </c>
      <c r="D1104" s="3"/>
    </row>
    <row r="1105" customHeight="1" spans="1:4">
      <c r="A1105" s="3">
        <v>1101</v>
      </c>
      <c r="B1105" s="3" t="str">
        <f>"黄立平"</f>
        <v>黄立平</v>
      </c>
      <c r="C1105" s="3" t="s">
        <v>1038</v>
      </c>
      <c r="D1105" s="3"/>
    </row>
    <row r="1106" customHeight="1" spans="1:4">
      <c r="A1106" s="3">
        <v>1102</v>
      </c>
      <c r="B1106" s="3" t="str">
        <f>"陆小倩"</f>
        <v>陆小倩</v>
      </c>
      <c r="C1106" s="3" t="s">
        <v>1039</v>
      </c>
      <c r="D1106" s="3"/>
    </row>
    <row r="1107" customHeight="1" spans="1:4">
      <c r="A1107" s="3">
        <v>1103</v>
      </c>
      <c r="B1107" s="3" t="str">
        <f>"文俊欣"</f>
        <v>文俊欣</v>
      </c>
      <c r="C1107" s="3" t="s">
        <v>965</v>
      </c>
      <c r="D1107" s="3"/>
    </row>
    <row r="1108" customHeight="1" spans="1:4">
      <c r="A1108" s="3">
        <v>1104</v>
      </c>
      <c r="B1108" s="3" t="str">
        <f>"符涵悦"</f>
        <v>符涵悦</v>
      </c>
      <c r="C1108" s="3" t="s">
        <v>749</v>
      </c>
      <c r="D1108" s="3"/>
    </row>
    <row r="1109" customHeight="1" spans="1:4">
      <c r="A1109" s="3">
        <v>1105</v>
      </c>
      <c r="B1109" s="3" t="str">
        <f>"樊塔塔"</f>
        <v>樊塔塔</v>
      </c>
      <c r="C1109" s="3" t="s">
        <v>1040</v>
      </c>
      <c r="D1109" s="3"/>
    </row>
    <row r="1110" customHeight="1" spans="1:4">
      <c r="A1110" s="3">
        <v>1106</v>
      </c>
      <c r="B1110" s="3" t="str">
        <f>"梁定昆"</f>
        <v>梁定昆</v>
      </c>
      <c r="C1110" s="3" t="s">
        <v>1041</v>
      </c>
      <c r="D1110" s="3"/>
    </row>
    <row r="1111" customHeight="1" spans="1:4">
      <c r="A1111" s="3">
        <v>1107</v>
      </c>
      <c r="B1111" s="3" t="str">
        <f>"张慧"</f>
        <v>张慧</v>
      </c>
      <c r="C1111" s="3" t="s">
        <v>1042</v>
      </c>
      <c r="D1111" s="3"/>
    </row>
    <row r="1112" customHeight="1" spans="1:4">
      <c r="A1112" s="3">
        <v>1108</v>
      </c>
      <c r="B1112" s="3" t="str">
        <f>"张燕燕"</f>
        <v>张燕燕</v>
      </c>
      <c r="C1112" s="3" t="s">
        <v>1043</v>
      </c>
      <c r="D1112" s="3"/>
    </row>
    <row r="1113" customHeight="1" spans="1:4">
      <c r="A1113" s="3">
        <v>1109</v>
      </c>
      <c r="B1113" s="3" t="str">
        <f>"周清"</f>
        <v>周清</v>
      </c>
      <c r="C1113" s="3" t="s">
        <v>1044</v>
      </c>
      <c r="D1113" s="3"/>
    </row>
    <row r="1114" customHeight="1" spans="1:4">
      <c r="A1114" s="3">
        <v>1110</v>
      </c>
      <c r="B1114" s="3" t="str">
        <f>"符建华"</f>
        <v>符建华</v>
      </c>
      <c r="C1114" s="3" t="s">
        <v>1045</v>
      </c>
      <c r="D1114" s="3"/>
    </row>
    <row r="1115" customHeight="1" spans="1:4">
      <c r="A1115" s="3">
        <v>1111</v>
      </c>
      <c r="B1115" s="3" t="str">
        <f>"沈宪茹"</f>
        <v>沈宪茹</v>
      </c>
      <c r="C1115" s="3" t="s">
        <v>1046</v>
      </c>
      <c r="D1115" s="3"/>
    </row>
    <row r="1116" customHeight="1" spans="1:4">
      <c r="A1116" s="3">
        <v>1112</v>
      </c>
      <c r="B1116" s="3" t="str">
        <f>"符畅"</f>
        <v>符畅</v>
      </c>
      <c r="C1116" s="3" t="s">
        <v>1047</v>
      </c>
      <c r="D1116" s="3"/>
    </row>
    <row r="1117" customHeight="1" spans="1:4">
      <c r="A1117" s="3">
        <v>1113</v>
      </c>
      <c r="B1117" s="3" t="str">
        <f>"张琴换"</f>
        <v>张琴换</v>
      </c>
      <c r="C1117" s="3" t="s">
        <v>1048</v>
      </c>
      <c r="D1117" s="3"/>
    </row>
    <row r="1118" customHeight="1" spans="1:4">
      <c r="A1118" s="3">
        <v>1114</v>
      </c>
      <c r="B1118" s="3" t="str">
        <f>"符晓艳"</f>
        <v>符晓艳</v>
      </c>
      <c r="C1118" s="3" t="s">
        <v>1049</v>
      </c>
      <c r="D1118" s="3"/>
    </row>
    <row r="1119" customHeight="1" spans="1:4">
      <c r="A1119" s="3">
        <v>1115</v>
      </c>
      <c r="B1119" s="3" t="str">
        <f>"丁一川"</f>
        <v>丁一川</v>
      </c>
      <c r="C1119" s="3" t="s">
        <v>1050</v>
      </c>
      <c r="D1119" s="3"/>
    </row>
    <row r="1120" customHeight="1" spans="1:4">
      <c r="A1120" s="3">
        <v>1116</v>
      </c>
      <c r="B1120" s="3" t="str">
        <f>"陈琼瑛"</f>
        <v>陈琼瑛</v>
      </c>
      <c r="C1120" s="3" t="s">
        <v>1051</v>
      </c>
      <c r="D1120" s="3"/>
    </row>
    <row r="1121" customHeight="1" spans="1:4">
      <c r="A1121" s="3">
        <v>1117</v>
      </c>
      <c r="B1121" s="3" t="str">
        <f>"王丽娜"</f>
        <v>王丽娜</v>
      </c>
      <c r="C1121" s="3" t="s">
        <v>1052</v>
      </c>
      <c r="D1121" s="3"/>
    </row>
    <row r="1122" customHeight="1" spans="1:4">
      <c r="A1122" s="3">
        <v>1118</v>
      </c>
      <c r="B1122" s="3" t="str">
        <f>"孔丽杰"</f>
        <v>孔丽杰</v>
      </c>
      <c r="C1122" s="3" t="s">
        <v>1053</v>
      </c>
      <c r="D1122" s="3"/>
    </row>
    <row r="1123" customHeight="1" spans="1:4">
      <c r="A1123" s="3">
        <v>1119</v>
      </c>
      <c r="B1123" s="3" t="str">
        <f>"张虹"</f>
        <v>张虹</v>
      </c>
      <c r="C1123" s="3" t="s">
        <v>1054</v>
      </c>
      <c r="D1123" s="3"/>
    </row>
    <row r="1124" customHeight="1" spans="1:4">
      <c r="A1124" s="3">
        <v>1120</v>
      </c>
      <c r="B1124" s="3" t="str">
        <f>"吴展惠"</f>
        <v>吴展惠</v>
      </c>
      <c r="C1124" s="3" t="s">
        <v>1055</v>
      </c>
      <c r="D1124" s="3"/>
    </row>
    <row r="1125" customHeight="1" spans="1:4">
      <c r="A1125" s="3">
        <v>1121</v>
      </c>
      <c r="B1125" s="3" t="str">
        <f>"韦佳佳"</f>
        <v>韦佳佳</v>
      </c>
      <c r="C1125" s="3" t="s">
        <v>1056</v>
      </c>
      <c r="D1125" s="3"/>
    </row>
    <row r="1126" customHeight="1" spans="1:4">
      <c r="A1126" s="3">
        <v>1122</v>
      </c>
      <c r="B1126" s="3" t="str">
        <f>"李家祺"</f>
        <v>李家祺</v>
      </c>
      <c r="C1126" s="3" t="s">
        <v>1057</v>
      </c>
      <c r="D1126" s="3"/>
    </row>
    <row r="1127" customHeight="1" spans="1:4">
      <c r="A1127" s="3">
        <v>1123</v>
      </c>
      <c r="B1127" s="3" t="str">
        <f>"李鲜鲜"</f>
        <v>李鲜鲜</v>
      </c>
      <c r="C1127" s="3" t="s">
        <v>1058</v>
      </c>
      <c r="D1127" s="3"/>
    </row>
    <row r="1128" customHeight="1" spans="1:4">
      <c r="A1128" s="3">
        <v>1124</v>
      </c>
      <c r="B1128" s="3" t="str">
        <f>"刘祖妃"</f>
        <v>刘祖妃</v>
      </c>
      <c r="C1128" s="3" t="s">
        <v>1059</v>
      </c>
      <c r="D1128" s="3"/>
    </row>
    <row r="1129" customHeight="1" spans="1:4">
      <c r="A1129" s="3">
        <v>1125</v>
      </c>
      <c r="B1129" s="3" t="str">
        <f>"林童瑶"</f>
        <v>林童瑶</v>
      </c>
      <c r="C1129" s="3" t="s">
        <v>1060</v>
      </c>
      <c r="D1129" s="3"/>
    </row>
    <row r="1130" customHeight="1" spans="1:4">
      <c r="A1130" s="3">
        <v>1126</v>
      </c>
      <c r="B1130" s="3" t="str">
        <f>"万华玲"</f>
        <v>万华玲</v>
      </c>
      <c r="C1130" s="3" t="s">
        <v>1061</v>
      </c>
      <c r="D1130" s="3"/>
    </row>
    <row r="1131" customHeight="1" spans="1:4">
      <c r="A1131" s="3">
        <v>1127</v>
      </c>
      <c r="B1131" s="3" t="str">
        <f>"罗清"</f>
        <v>罗清</v>
      </c>
      <c r="C1131" s="3" t="s">
        <v>1062</v>
      </c>
      <c r="D1131" s="3"/>
    </row>
    <row r="1132" customHeight="1" spans="1:4">
      <c r="A1132" s="3">
        <v>1128</v>
      </c>
      <c r="B1132" s="3" t="str">
        <f>"鲁晓琳"</f>
        <v>鲁晓琳</v>
      </c>
      <c r="C1132" s="3" t="s">
        <v>1063</v>
      </c>
      <c r="D1132" s="3"/>
    </row>
    <row r="1133" customHeight="1" spans="1:4">
      <c r="A1133" s="3">
        <v>1129</v>
      </c>
      <c r="B1133" s="3" t="str">
        <f>"符芷怡"</f>
        <v>符芷怡</v>
      </c>
      <c r="C1133" s="3" t="s">
        <v>378</v>
      </c>
      <c r="D1133" s="3"/>
    </row>
    <row r="1134" customHeight="1" spans="1:4">
      <c r="A1134" s="3">
        <v>1130</v>
      </c>
      <c r="B1134" s="3" t="str">
        <f>"韩芳"</f>
        <v>韩芳</v>
      </c>
      <c r="C1134" s="3" t="s">
        <v>609</v>
      </c>
      <c r="D1134" s="3"/>
    </row>
    <row r="1135" customHeight="1" spans="1:4">
      <c r="A1135" s="3">
        <v>1131</v>
      </c>
      <c r="B1135" s="3" t="str">
        <f>"黄建"</f>
        <v>黄建</v>
      </c>
      <c r="C1135" s="3" t="s">
        <v>1064</v>
      </c>
      <c r="D1135" s="3"/>
    </row>
    <row r="1136" customHeight="1" spans="1:4">
      <c r="A1136" s="3">
        <v>1132</v>
      </c>
      <c r="B1136" s="3" t="str">
        <f>"刘微"</f>
        <v>刘微</v>
      </c>
      <c r="C1136" s="3" t="s">
        <v>1065</v>
      </c>
      <c r="D1136" s="3"/>
    </row>
    <row r="1137" customHeight="1" spans="1:4">
      <c r="A1137" s="3">
        <v>1133</v>
      </c>
      <c r="B1137" s="3" t="str">
        <f>"黄庄丽娜"</f>
        <v>黄庄丽娜</v>
      </c>
      <c r="C1137" s="3" t="s">
        <v>1066</v>
      </c>
      <c r="D1137" s="3"/>
    </row>
    <row r="1138" customHeight="1" spans="1:4">
      <c r="A1138" s="3">
        <v>1134</v>
      </c>
      <c r="B1138" s="3" t="str">
        <f>"周倩羽"</f>
        <v>周倩羽</v>
      </c>
      <c r="C1138" s="3" t="s">
        <v>1067</v>
      </c>
      <c r="D1138" s="3"/>
    </row>
    <row r="1139" customHeight="1" spans="1:4">
      <c r="A1139" s="3">
        <v>1135</v>
      </c>
      <c r="B1139" s="3" t="str">
        <f>"王鸶颖"</f>
        <v>王鸶颖</v>
      </c>
      <c r="C1139" s="3" t="s">
        <v>1068</v>
      </c>
      <c r="D1139" s="3"/>
    </row>
    <row r="1140" customHeight="1" spans="1:4">
      <c r="A1140" s="3">
        <v>1136</v>
      </c>
      <c r="B1140" s="3" t="str">
        <f>"符学壮"</f>
        <v>符学壮</v>
      </c>
      <c r="C1140" s="3" t="s">
        <v>1069</v>
      </c>
      <c r="D1140" s="3"/>
    </row>
    <row r="1141" customHeight="1" spans="1:4">
      <c r="A1141" s="3">
        <v>1137</v>
      </c>
      <c r="B1141" s="3" t="str">
        <f>"潘娅兰"</f>
        <v>潘娅兰</v>
      </c>
      <c r="C1141" s="3" t="s">
        <v>1070</v>
      </c>
      <c r="D1141" s="3"/>
    </row>
    <row r="1142" customHeight="1" spans="1:4">
      <c r="A1142" s="3">
        <v>1138</v>
      </c>
      <c r="B1142" s="3" t="str">
        <f>"冯臣妍"</f>
        <v>冯臣妍</v>
      </c>
      <c r="C1142" s="3" t="s">
        <v>1071</v>
      </c>
      <c r="D1142" s="3"/>
    </row>
    <row r="1143" customHeight="1" spans="1:4">
      <c r="A1143" s="3">
        <v>1139</v>
      </c>
      <c r="B1143" s="3" t="str">
        <f>"全业坛"</f>
        <v>全业坛</v>
      </c>
      <c r="C1143" s="3" t="s">
        <v>1072</v>
      </c>
      <c r="D1143" s="3"/>
    </row>
    <row r="1144" customHeight="1" spans="1:4">
      <c r="A1144" s="3">
        <v>1140</v>
      </c>
      <c r="B1144" s="3" t="str">
        <f>"邢维娜"</f>
        <v>邢维娜</v>
      </c>
      <c r="C1144" s="3" t="s">
        <v>77</v>
      </c>
      <c r="D1144" s="3"/>
    </row>
    <row r="1145" customHeight="1" spans="1:4">
      <c r="A1145" s="3">
        <v>1141</v>
      </c>
      <c r="B1145" s="3" t="str">
        <f>"蔡培谨"</f>
        <v>蔡培谨</v>
      </c>
      <c r="C1145" s="3" t="s">
        <v>1073</v>
      </c>
      <c r="D1145" s="3"/>
    </row>
    <row r="1146" customHeight="1" spans="1:4">
      <c r="A1146" s="3">
        <v>1142</v>
      </c>
      <c r="B1146" s="3" t="str">
        <f>"邱杨菲"</f>
        <v>邱杨菲</v>
      </c>
      <c r="C1146" s="3" t="s">
        <v>1074</v>
      </c>
      <c r="D1146" s="3"/>
    </row>
    <row r="1147" customHeight="1" spans="1:4">
      <c r="A1147" s="3">
        <v>1143</v>
      </c>
      <c r="B1147" s="3" t="str">
        <f>"肖朝锋"</f>
        <v>肖朝锋</v>
      </c>
      <c r="C1147" s="3" t="s">
        <v>1075</v>
      </c>
      <c r="D1147" s="3"/>
    </row>
    <row r="1148" customHeight="1" spans="1:4">
      <c r="A1148" s="3">
        <v>1144</v>
      </c>
      <c r="B1148" s="3" t="str">
        <f>"田甜"</f>
        <v>田甜</v>
      </c>
      <c r="C1148" s="3" t="s">
        <v>1076</v>
      </c>
      <c r="D1148" s="3"/>
    </row>
    <row r="1149" customHeight="1" spans="1:4">
      <c r="A1149" s="3">
        <v>1145</v>
      </c>
      <c r="B1149" s="3" t="str">
        <f>"谭屹栋"</f>
        <v>谭屹栋</v>
      </c>
      <c r="C1149" s="3" t="s">
        <v>1077</v>
      </c>
      <c r="D1149" s="3"/>
    </row>
    <row r="1150" customHeight="1" spans="1:4">
      <c r="A1150" s="3">
        <v>1146</v>
      </c>
      <c r="B1150" s="3" t="str">
        <f>"田昊东"</f>
        <v>田昊东</v>
      </c>
      <c r="C1150" s="3" t="s">
        <v>1078</v>
      </c>
      <c r="D1150" s="3"/>
    </row>
    <row r="1151" customHeight="1" spans="1:4">
      <c r="A1151" s="3">
        <v>1147</v>
      </c>
      <c r="B1151" s="3" t="str">
        <f>"符涛"</f>
        <v>符涛</v>
      </c>
      <c r="C1151" s="3" t="s">
        <v>1079</v>
      </c>
      <c r="D1151" s="3"/>
    </row>
    <row r="1152" customHeight="1" spans="1:4">
      <c r="A1152" s="3">
        <v>1148</v>
      </c>
      <c r="B1152" s="3" t="str">
        <f>"蔡西健"</f>
        <v>蔡西健</v>
      </c>
      <c r="C1152" s="3" t="s">
        <v>1080</v>
      </c>
      <c r="D1152" s="3"/>
    </row>
    <row r="1153" customHeight="1" spans="1:4">
      <c r="A1153" s="3">
        <v>1149</v>
      </c>
      <c r="B1153" s="3" t="str">
        <f>"徐启铭"</f>
        <v>徐启铭</v>
      </c>
      <c r="C1153" s="3" t="s">
        <v>1081</v>
      </c>
      <c r="D1153" s="3"/>
    </row>
    <row r="1154" customHeight="1" spans="1:4">
      <c r="A1154" s="3">
        <v>1150</v>
      </c>
      <c r="B1154" s="3" t="str">
        <f>"赵斌"</f>
        <v>赵斌</v>
      </c>
      <c r="C1154" s="3" t="s">
        <v>1082</v>
      </c>
      <c r="D1154" s="3"/>
    </row>
    <row r="1155" customHeight="1" spans="1:4">
      <c r="A1155" s="3">
        <v>1151</v>
      </c>
      <c r="B1155" s="3" t="str">
        <f>"邱天翔"</f>
        <v>邱天翔</v>
      </c>
      <c r="C1155" s="3" t="s">
        <v>1083</v>
      </c>
      <c r="D1155" s="3"/>
    </row>
    <row r="1156" customHeight="1" spans="1:4">
      <c r="A1156" s="3">
        <v>1152</v>
      </c>
      <c r="B1156" s="3" t="str">
        <f>"曾彬"</f>
        <v>曾彬</v>
      </c>
      <c r="C1156" s="3" t="s">
        <v>1084</v>
      </c>
      <c r="D1156" s="3"/>
    </row>
    <row r="1157" customHeight="1" spans="1:4">
      <c r="A1157" s="3">
        <v>1153</v>
      </c>
      <c r="B1157" s="3" t="str">
        <f>"吴绵杰"</f>
        <v>吴绵杰</v>
      </c>
      <c r="C1157" s="3" t="s">
        <v>1085</v>
      </c>
      <c r="D1157" s="3"/>
    </row>
    <row r="1158" customHeight="1" spans="1:4">
      <c r="A1158" s="3">
        <v>1154</v>
      </c>
      <c r="B1158" s="3" t="str">
        <f>"陈文杰"</f>
        <v>陈文杰</v>
      </c>
      <c r="C1158" s="3" t="s">
        <v>1086</v>
      </c>
      <c r="D1158" s="3"/>
    </row>
    <row r="1159" customHeight="1" spans="1:4">
      <c r="A1159" s="3">
        <v>1155</v>
      </c>
      <c r="B1159" s="3" t="str">
        <f>"林树槐"</f>
        <v>林树槐</v>
      </c>
      <c r="C1159" s="3" t="s">
        <v>1087</v>
      </c>
      <c r="D1159" s="3"/>
    </row>
    <row r="1160" customHeight="1" spans="1:4">
      <c r="A1160" s="3">
        <v>1156</v>
      </c>
      <c r="B1160" s="3" t="str">
        <f>"郑子豪"</f>
        <v>郑子豪</v>
      </c>
      <c r="C1160" s="3" t="s">
        <v>1088</v>
      </c>
      <c r="D1160" s="3"/>
    </row>
    <row r="1161" customHeight="1" spans="1:4">
      <c r="A1161" s="3">
        <v>1157</v>
      </c>
      <c r="B1161" s="3" t="str">
        <f>"李斌"</f>
        <v>李斌</v>
      </c>
      <c r="C1161" s="3" t="s">
        <v>1089</v>
      </c>
      <c r="D1161" s="3"/>
    </row>
    <row r="1162" customHeight="1" spans="1:4">
      <c r="A1162" s="3">
        <v>1158</v>
      </c>
      <c r="B1162" s="3" t="str">
        <f>"吉志召"</f>
        <v>吉志召</v>
      </c>
      <c r="C1162" s="3" t="s">
        <v>1090</v>
      </c>
      <c r="D1162" s="3"/>
    </row>
    <row r="1163" customHeight="1" spans="1:4">
      <c r="A1163" s="3">
        <v>1159</v>
      </c>
      <c r="B1163" s="3" t="str">
        <f>"谢稷"</f>
        <v>谢稷</v>
      </c>
      <c r="C1163" s="3" t="s">
        <v>1091</v>
      </c>
      <c r="D1163" s="3"/>
    </row>
    <row r="1164" customHeight="1" spans="1:4">
      <c r="A1164" s="3">
        <v>1160</v>
      </c>
      <c r="B1164" s="3" t="str">
        <f>"胡井龙"</f>
        <v>胡井龙</v>
      </c>
      <c r="C1164" s="3" t="s">
        <v>1092</v>
      </c>
      <c r="D1164" s="3"/>
    </row>
    <row r="1165" customHeight="1" spans="1:4">
      <c r="A1165" s="3">
        <v>1161</v>
      </c>
      <c r="B1165" s="3" t="str">
        <f>"林政潇"</f>
        <v>林政潇</v>
      </c>
      <c r="C1165" s="3" t="s">
        <v>1093</v>
      </c>
      <c r="D1165" s="3"/>
    </row>
    <row r="1166" customHeight="1" spans="1:4">
      <c r="A1166" s="3">
        <v>1162</v>
      </c>
      <c r="B1166" s="3" t="str">
        <f>"卓子创"</f>
        <v>卓子创</v>
      </c>
      <c r="C1166" s="3" t="s">
        <v>1094</v>
      </c>
      <c r="D1166" s="3"/>
    </row>
    <row r="1167" customHeight="1" spans="1:4">
      <c r="A1167" s="3">
        <v>1163</v>
      </c>
      <c r="B1167" s="3" t="str">
        <f>"符壮辉"</f>
        <v>符壮辉</v>
      </c>
      <c r="C1167" s="3" t="s">
        <v>1095</v>
      </c>
      <c r="D1167" s="3"/>
    </row>
    <row r="1168" customHeight="1" spans="1:4">
      <c r="A1168" s="3">
        <v>1164</v>
      </c>
      <c r="B1168" s="3" t="str">
        <f>"符明景"</f>
        <v>符明景</v>
      </c>
      <c r="C1168" s="3" t="s">
        <v>1096</v>
      </c>
      <c r="D1168" s="3"/>
    </row>
    <row r="1169" customHeight="1" spans="1:4">
      <c r="A1169" s="3">
        <v>1165</v>
      </c>
      <c r="B1169" s="3" t="str">
        <f>"黄夏琳"</f>
        <v>黄夏琳</v>
      </c>
      <c r="C1169" s="3" t="s">
        <v>1097</v>
      </c>
      <c r="D1169" s="3"/>
    </row>
    <row r="1170" customHeight="1" spans="1:4">
      <c r="A1170" s="3">
        <v>1166</v>
      </c>
      <c r="B1170" s="3" t="str">
        <f>"陈昌智"</f>
        <v>陈昌智</v>
      </c>
      <c r="C1170" s="3" t="s">
        <v>977</v>
      </c>
      <c r="D1170" s="3"/>
    </row>
    <row r="1171" customHeight="1" spans="1:4">
      <c r="A1171" s="3">
        <v>1167</v>
      </c>
      <c r="B1171" s="3" t="str">
        <f>"符海交"</f>
        <v>符海交</v>
      </c>
      <c r="C1171" s="3" t="s">
        <v>1098</v>
      </c>
      <c r="D1171" s="3"/>
    </row>
    <row r="1172" customHeight="1" spans="1:4">
      <c r="A1172" s="3">
        <v>1168</v>
      </c>
      <c r="B1172" s="3" t="str">
        <f>"孙伟晋"</f>
        <v>孙伟晋</v>
      </c>
      <c r="C1172" s="3" t="s">
        <v>1099</v>
      </c>
      <c r="D1172" s="3"/>
    </row>
    <row r="1173" customHeight="1" spans="1:4">
      <c r="A1173" s="3">
        <v>1169</v>
      </c>
      <c r="B1173" s="3" t="str">
        <f>"简保寿"</f>
        <v>简保寿</v>
      </c>
      <c r="C1173" s="3" t="s">
        <v>1100</v>
      </c>
      <c r="D1173" s="3"/>
    </row>
    <row r="1174" customHeight="1" spans="1:4">
      <c r="A1174" s="3">
        <v>1170</v>
      </c>
      <c r="B1174" s="3" t="str">
        <f>"吉家荷"</f>
        <v>吉家荷</v>
      </c>
      <c r="C1174" s="3" t="s">
        <v>1101</v>
      </c>
      <c r="D1174" s="3"/>
    </row>
    <row r="1175" customHeight="1" spans="1:4">
      <c r="A1175" s="3">
        <v>1171</v>
      </c>
      <c r="B1175" s="3" t="str">
        <f>"符鲜汤"</f>
        <v>符鲜汤</v>
      </c>
      <c r="C1175" s="3" t="s">
        <v>1102</v>
      </c>
      <c r="D1175" s="3"/>
    </row>
    <row r="1176" customHeight="1" spans="1:4">
      <c r="A1176" s="3">
        <v>1172</v>
      </c>
      <c r="B1176" s="3" t="str">
        <f>"陈法警"</f>
        <v>陈法警</v>
      </c>
      <c r="C1176" s="3" t="s">
        <v>1103</v>
      </c>
      <c r="D1176" s="3"/>
    </row>
    <row r="1177" customHeight="1" spans="1:4">
      <c r="A1177" s="3">
        <v>1173</v>
      </c>
      <c r="B1177" s="3" t="str">
        <f>"羊位学"</f>
        <v>羊位学</v>
      </c>
      <c r="C1177" s="3" t="s">
        <v>1104</v>
      </c>
      <c r="D1177" s="3"/>
    </row>
    <row r="1178" customHeight="1" spans="1:4">
      <c r="A1178" s="3">
        <v>1174</v>
      </c>
      <c r="B1178" s="3" t="str">
        <f>"邱树信"</f>
        <v>邱树信</v>
      </c>
      <c r="C1178" s="3" t="s">
        <v>1105</v>
      </c>
      <c r="D1178" s="3"/>
    </row>
    <row r="1179" customHeight="1" spans="1:4">
      <c r="A1179" s="3">
        <v>1175</v>
      </c>
      <c r="B1179" s="3" t="str">
        <f>"綦熠安"</f>
        <v>綦熠安</v>
      </c>
      <c r="C1179" s="3" t="s">
        <v>1106</v>
      </c>
      <c r="D1179" s="3"/>
    </row>
    <row r="1180" customHeight="1" spans="1:4">
      <c r="A1180" s="3">
        <v>1176</v>
      </c>
      <c r="B1180" s="3" t="str">
        <f>"吴溢权"</f>
        <v>吴溢权</v>
      </c>
      <c r="C1180" s="3" t="s">
        <v>1107</v>
      </c>
      <c r="D1180" s="3"/>
    </row>
    <row r="1181" customHeight="1" spans="1:4">
      <c r="A1181" s="3">
        <v>1177</v>
      </c>
      <c r="B1181" s="3" t="str">
        <f>"李扬"</f>
        <v>李扬</v>
      </c>
      <c r="C1181" s="3" t="s">
        <v>1108</v>
      </c>
      <c r="D1181" s="3"/>
    </row>
    <row r="1182" customHeight="1" spans="1:4">
      <c r="A1182" s="3">
        <v>1178</v>
      </c>
      <c r="B1182" s="3" t="str">
        <f>"钟俊源"</f>
        <v>钟俊源</v>
      </c>
      <c r="C1182" s="3" t="s">
        <v>1109</v>
      </c>
      <c r="D1182" s="3"/>
    </row>
    <row r="1183" customHeight="1" spans="1:4">
      <c r="A1183" s="3">
        <v>1179</v>
      </c>
      <c r="B1183" s="3" t="str">
        <f>"符月女"</f>
        <v>符月女</v>
      </c>
      <c r="C1183" s="3" t="s">
        <v>1110</v>
      </c>
      <c r="D1183" s="3"/>
    </row>
    <row r="1184" customHeight="1" spans="1:4">
      <c r="A1184" s="3">
        <v>1180</v>
      </c>
      <c r="B1184" s="3" t="str">
        <f>"陈俊臣"</f>
        <v>陈俊臣</v>
      </c>
      <c r="C1184" s="3" t="s">
        <v>1111</v>
      </c>
      <c r="D1184" s="3"/>
    </row>
    <row r="1185" customHeight="1" spans="1:4">
      <c r="A1185" s="3">
        <v>1181</v>
      </c>
      <c r="B1185" s="3" t="str">
        <f>"符岸珠"</f>
        <v>符岸珠</v>
      </c>
      <c r="C1185" s="3" t="s">
        <v>1112</v>
      </c>
      <c r="D1185" s="3"/>
    </row>
    <row r="1186" customHeight="1" spans="1:4">
      <c r="A1186" s="3">
        <v>1182</v>
      </c>
      <c r="B1186" s="3" t="str">
        <f>"徐凯乐"</f>
        <v>徐凯乐</v>
      </c>
      <c r="C1186" s="3" t="s">
        <v>1113</v>
      </c>
      <c r="D1186" s="3"/>
    </row>
    <row r="1187" customHeight="1" spans="1:4">
      <c r="A1187" s="3">
        <v>1183</v>
      </c>
      <c r="B1187" s="3" t="str">
        <f>"王明华"</f>
        <v>王明华</v>
      </c>
      <c r="C1187" s="3" t="s">
        <v>1114</v>
      </c>
      <c r="D1187" s="3"/>
    </row>
    <row r="1188" customHeight="1" spans="1:4">
      <c r="A1188" s="3">
        <v>1184</v>
      </c>
      <c r="B1188" s="3" t="str">
        <f>"杨文博"</f>
        <v>杨文博</v>
      </c>
      <c r="C1188" s="3" t="s">
        <v>1115</v>
      </c>
      <c r="D1188" s="3"/>
    </row>
    <row r="1189" customHeight="1" spans="1:4">
      <c r="A1189" s="3">
        <v>1185</v>
      </c>
      <c r="B1189" s="3" t="str">
        <f>"赵杨涛"</f>
        <v>赵杨涛</v>
      </c>
      <c r="C1189" s="3" t="s">
        <v>1116</v>
      </c>
      <c r="D1189" s="3"/>
    </row>
    <row r="1190" customHeight="1" spans="1:4">
      <c r="A1190" s="3">
        <v>1186</v>
      </c>
      <c r="B1190" s="3" t="str">
        <f>"欧阳继辉"</f>
        <v>欧阳继辉</v>
      </c>
      <c r="C1190" s="3" t="s">
        <v>1117</v>
      </c>
      <c r="D1190" s="3"/>
    </row>
    <row r="1191" customHeight="1" spans="1:4">
      <c r="A1191" s="3">
        <v>1187</v>
      </c>
      <c r="B1191" s="3" t="str">
        <f>"周刚"</f>
        <v>周刚</v>
      </c>
      <c r="C1191" s="3" t="s">
        <v>1118</v>
      </c>
      <c r="D1191" s="3"/>
    </row>
    <row r="1192" customHeight="1" spans="1:4">
      <c r="A1192" s="3">
        <v>1188</v>
      </c>
      <c r="B1192" s="3" t="str">
        <f>"陈善在"</f>
        <v>陈善在</v>
      </c>
      <c r="C1192" s="3" t="s">
        <v>1119</v>
      </c>
      <c r="D1192" s="3"/>
    </row>
    <row r="1193" customHeight="1" spans="1:4">
      <c r="A1193" s="3">
        <v>1189</v>
      </c>
      <c r="B1193" s="3" t="str">
        <f>"王嘉琪"</f>
        <v>王嘉琪</v>
      </c>
      <c r="C1193" s="3" t="s">
        <v>1120</v>
      </c>
      <c r="D1193" s="3"/>
    </row>
    <row r="1194" customHeight="1" spans="1:4">
      <c r="A1194" s="3">
        <v>1190</v>
      </c>
      <c r="B1194" s="3" t="str">
        <f>"蔡兴铸"</f>
        <v>蔡兴铸</v>
      </c>
      <c r="C1194" s="3" t="s">
        <v>1121</v>
      </c>
      <c r="D1194" s="3"/>
    </row>
    <row r="1195" customHeight="1" spans="1:4">
      <c r="A1195" s="3">
        <v>1191</v>
      </c>
      <c r="B1195" s="3" t="str">
        <f>"符官琼"</f>
        <v>符官琼</v>
      </c>
      <c r="C1195" s="3" t="s">
        <v>1122</v>
      </c>
      <c r="D1195" s="3"/>
    </row>
    <row r="1196" customHeight="1" spans="1:4">
      <c r="A1196" s="3">
        <v>1192</v>
      </c>
      <c r="B1196" s="3" t="str">
        <f>"黄照昌"</f>
        <v>黄照昌</v>
      </c>
      <c r="C1196" s="3" t="s">
        <v>1123</v>
      </c>
      <c r="D1196" s="3"/>
    </row>
    <row r="1197" customHeight="1" spans="1:4">
      <c r="A1197" s="3">
        <v>1193</v>
      </c>
      <c r="B1197" s="3" t="str">
        <f>"肖丙璐"</f>
        <v>肖丙璐</v>
      </c>
      <c r="C1197" s="3" t="s">
        <v>1124</v>
      </c>
      <c r="D1197" s="3"/>
    </row>
    <row r="1198" customHeight="1" spans="1:4">
      <c r="A1198" s="3">
        <v>1194</v>
      </c>
      <c r="B1198" s="3" t="str">
        <f>"吴淑力"</f>
        <v>吴淑力</v>
      </c>
      <c r="C1198" s="3" t="s">
        <v>1125</v>
      </c>
      <c r="D1198" s="3"/>
    </row>
    <row r="1199" customHeight="1" spans="1:4">
      <c r="A1199" s="3">
        <v>1195</v>
      </c>
      <c r="B1199" s="3" t="str">
        <f>"秦菲菲"</f>
        <v>秦菲菲</v>
      </c>
      <c r="C1199" s="3" t="s">
        <v>1126</v>
      </c>
      <c r="D1199" s="3"/>
    </row>
    <row r="1200" customHeight="1" spans="1:4">
      <c r="A1200" s="3">
        <v>1196</v>
      </c>
      <c r="B1200" s="3" t="str">
        <f>"云惟伦"</f>
        <v>云惟伦</v>
      </c>
      <c r="C1200" s="3" t="s">
        <v>1127</v>
      </c>
      <c r="D1200" s="3"/>
    </row>
    <row r="1201" customHeight="1" spans="1:4">
      <c r="A1201" s="3">
        <v>1197</v>
      </c>
      <c r="B1201" s="3" t="str">
        <f>"李清山"</f>
        <v>李清山</v>
      </c>
      <c r="C1201" s="3" t="s">
        <v>1128</v>
      </c>
      <c r="D1201" s="3"/>
    </row>
    <row r="1202" customHeight="1" spans="1:4">
      <c r="A1202" s="3">
        <v>1198</v>
      </c>
      <c r="B1202" s="3" t="str">
        <f>"张维平"</f>
        <v>张维平</v>
      </c>
      <c r="C1202" s="3" t="s">
        <v>1129</v>
      </c>
      <c r="D1202" s="3"/>
    </row>
    <row r="1203" customHeight="1" spans="1:4">
      <c r="A1203" s="3">
        <v>1199</v>
      </c>
      <c r="B1203" s="3" t="str">
        <f>"朱保吏"</f>
        <v>朱保吏</v>
      </c>
      <c r="C1203" s="3" t="s">
        <v>1130</v>
      </c>
      <c r="D1203" s="3"/>
    </row>
    <row r="1204" customHeight="1" spans="1:4">
      <c r="A1204" s="3">
        <v>1200</v>
      </c>
      <c r="B1204" s="3" t="str">
        <f>"邓贝生"</f>
        <v>邓贝生</v>
      </c>
      <c r="C1204" s="3" t="s">
        <v>1131</v>
      </c>
      <c r="D1204" s="3"/>
    </row>
    <row r="1205" customHeight="1" spans="1:4">
      <c r="A1205" s="3">
        <v>1201</v>
      </c>
      <c r="B1205" s="3" t="str">
        <f>"王逊"</f>
        <v>王逊</v>
      </c>
      <c r="C1205" s="3" t="s">
        <v>1132</v>
      </c>
      <c r="D1205" s="3"/>
    </row>
    <row r="1206" customHeight="1" spans="1:4">
      <c r="A1206" s="3">
        <v>1202</v>
      </c>
      <c r="B1206" s="3" t="str">
        <f>"符智"</f>
        <v>符智</v>
      </c>
      <c r="C1206" s="3" t="s">
        <v>1133</v>
      </c>
      <c r="D1206" s="3"/>
    </row>
    <row r="1207" customHeight="1" spans="1:4">
      <c r="A1207" s="3">
        <v>1203</v>
      </c>
      <c r="B1207" s="3" t="str">
        <f>"王有亮"</f>
        <v>王有亮</v>
      </c>
      <c r="C1207" s="3" t="s">
        <v>1134</v>
      </c>
      <c r="D1207" s="3"/>
    </row>
    <row r="1208" customHeight="1" spans="1:4">
      <c r="A1208" s="3">
        <v>1204</v>
      </c>
      <c r="B1208" s="3" t="str">
        <f>"罗潭姗"</f>
        <v>罗潭姗</v>
      </c>
      <c r="C1208" s="3" t="s">
        <v>1135</v>
      </c>
      <c r="D1208" s="3"/>
    </row>
    <row r="1209" customHeight="1" spans="1:4">
      <c r="A1209" s="3">
        <v>1205</v>
      </c>
      <c r="B1209" s="3" t="str">
        <f>"王小波"</f>
        <v>王小波</v>
      </c>
      <c r="C1209" s="3" t="s">
        <v>613</v>
      </c>
      <c r="D1209" s="3"/>
    </row>
    <row r="1210" customHeight="1" spans="1:4">
      <c r="A1210" s="3">
        <v>1206</v>
      </c>
      <c r="B1210" s="3" t="str">
        <f>"范维达"</f>
        <v>范维达</v>
      </c>
      <c r="C1210" s="3" t="s">
        <v>1136</v>
      </c>
      <c r="D1210" s="3"/>
    </row>
    <row r="1211" customHeight="1" spans="1:4">
      <c r="A1211" s="3">
        <v>1207</v>
      </c>
      <c r="B1211" s="3" t="str">
        <f>"洪铭"</f>
        <v>洪铭</v>
      </c>
      <c r="C1211" s="3" t="s">
        <v>1137</v>
      </c>
      <c r="D1211" s="3"/>
    </row>
    <row r="1212" customHeight="1" spans="1:4">
      <c r="A1212" s="3">
        <v>1208</v>
      </c>
      <c r="B1212" s="3" t="str">
        <f>"黎汉彬"</f>
        <v>黎汉彬</v>
      </c>
      <c r="C1212" s="3" t="s">
        <v>1138</v>
      </c>
      <c r="D1212" s="3"/>
    </row>
    <row r="1213" customHeight="1" spans="1:4">
      <c r="A1213" s="3">
        <v>1209</v>
      </c>
      <c r="B1213" s="3" t="str">
        <f>"林敏华"</f>
        <v>林敏华</v>
      </c>
      <c r="C1213" s="3" t="s">
        <v>1139</v>
      </c>
      <c r="D1213" s="3"/>
    </row>
    <row r="1214" customHeight="1" spans="1:4">
      <c r="A1214" s="3">
        <v>1210</v>
      </c>
      <c r="B1214" s="3" t="str">
        <f>"陈国枪"</f>
        <v>陈国枪</v>
      </c>
      <c r="C1214" s="3" t="s">
        <v>1140</v>
      </c>
      <c r="D1214" s="3"/>
    </row>
    <row r="1215" customHeight="1" spans="1:4">
      <c r="A1215" s="3">
        <v>1211</v>
      </c>
      <c r="B1215" s="3" t="str">
        <f>"谭德胜"</f>
        <v>谭德胜</v>
      </c>
      <c r="C1215" s="3" t="s">
        <v>1141</v>
      </c>
      <c r="D1215" s="3"/>
    </row>
    <row r="1216" customHeight="1" spans="1:4">
      <c r="A1216" s="3">
        <v>1212</v>
      </c>
      <c r="B1216" s="3" t="str">
        <f>"李薇薇"</f>
        <v>李薇薇</v>
      </c>
      <c r="C1216" s="3" t="s">
        <v>1142</v>
      </c>
      <c r="D1216" s="3"/>
    </row>
    <row r="1217" customHeight="1" spans="1:4">
      <c r="A1217" s="3">
        <v>1213</v>
      </c>
      <c r="B1217" s="3" t="str">
        <f>"覃颖"</f>
        <v>覃颖</v>
      </c>
      <c r="C1217" s="3" t="s">
        <v>1143</v>
      </c>
      <c r="D1217" s="3"/>
    </row>
    <row r="1218" customHeight="1" spans="1:4">
      <c r="A1218" s="3">
        <v>1214</v>
      </c>
      <c r="B1218" s="3" t="str">
        <f>"吴冠锋"</f>
        <v>吴冠锋</v>
      </c>
      <c r="C1218" s="3" t="s">
        <v>1144</v>
      </c>
      <c r="D1218" s="3"/>
    </row>
    <row r="1219" customHeight="1" spans="1:4">
      <c r="A1219" s="3">
        <v>1215</v>
      </c>
      <c r="B1219" s="3" t="str">
        <f>"符保东"</f>
        <v>符保东</v>
      </c>
      <c r="C1219" s="3" t="s">
        <v>1145</v>
      </c>
      <c r="D1219" s="3"/>
    </row>
    <row r="1220" customHeight="1" spans="1:4">
      <c r="A1220" s="3">
        <v>1216</v>
      </c>
      <c r="B1220" s="3" t="str">
        <f>"吕智宝"</f>
        <v>吕智宝</v>
      </c>
      <c r="C1220" s="3" t="s">
        <v>1146</v>
      </c>
      <c r="D1220" s="3"/>
    </row>
    <row r="1221" customHeight="1" spans="1:4">
      <c r="A1221" s="3">
        <v>1217</v>
      </c>
      <c r="B1221" s="3" t="str">
        <f>"李海鹏"</f>
        <v>李海鹏</v>
      </c>
      <c r="C1221" s="3" t="s">
        <v>1147</v>
      </c>
      <c r="D1221" s="3"/>
    </row>
    <row r="1222" customHeight="1" spans="1:4">
      <c r="A1222" s="3">
        <v>1218</v>
      </c>
      <c r="B1222" s="3" t="str">
        <f>"王欢科"</f>
        <v>王欢科</v>
      </c>
      <c r="C1222" s="3" t="s">
        <v>1148</v>
      </c>
      <c r="D1222" s="3"/>
    </row>
    <row r="1223" customHeight="1" spans="1:4">
      <c r="A1223" s="3">
        <v>1219</v>
      </c>
      <c r="B1223" s="3" t="str">
        <f>"谢惠珍"</f>
        <v>谢惠珍</v>
      </c>
      <c r="C1223" s="3" t="s">
        <v>1149</v>
      </c>
      <c r="D1223" s="3"/>
    </row>
    <row r="1224" customHeight="1" spans="1:4">
      <c r="A1224" s="3">
        <v>1220</v>
      </c>
      <c r="B1224" s="3" t="str">
        <f>"陈佳佳"</f>
        <v>陈佳佳</v>
      </c>
      <c r="C1224" s="3" t="s">
        <v>1150</v>
      </c>
      <c r="D1224" s="3"/>
    </row>
    <row r="1225" customHeight="1" spans="1:4">
      <c r="A1225" s="3">
        <v>1221</v>
      </c>
      <c r="B1225" s="3" t="str">
        <f>"胡依格"</f>
        <v>胡依格</v>
      </c>
      <c r="C1225" s="3" t="s">
        <v>1151</v>
      </c>
      <c r="D1225" s="3"/>
    </row>
    <row r="1226" customHeight="1" spans="1:4">
      <c r="A1226" s="3">
        <v>1222</v>
      </c>
      <c r="B1226" s="3" t="str">
        <f>"谢发彬"</f>
        <v>谢发彬</v>
      </c>
      <c r="C1226" s="3" t="s">
        <v>1152</v>
      </c>
      <c r="D1226" s="3"/>
    </row>
    <row r="1227" customHeight="1" spans="1:4">
      <c r="A1227" s="3">
        <v>1223</v>
      </c>
      <c r="B1227" s="3" t="str">
        <f>"赵元瑞"</f>
        <v>赵元瑞</v>
      </c>
      <c r="C1227" s="3" t="s">
        <v>1153</v>
      </c>
      <c r="D1227" s="3"/>
    </row>
    <row r="1228" customHeight="1" spans="1:4">
      <c r="A1228" s="3">
        <v>1224</v>
      </c>
      <c r="B1228" s="3" t="str">
        <f>"胡冬兵"</f>
        <v>胡冬兵</v>
      </c>
      <c r="C1228" s="3" t="s">
        <v>1154</v>
      </c>
      <c r="D1228" s="3"/>
    </row>
    <row r="1229" customHeight="1" spans="1:4">
      <c r="A1229" s="3">
        <v>1225</v>
      </c>
      <c r="B1229" s="3" t="str">
        <f>"陈方"</f>
        <v>陈方</v>
      </c>
      <c r="C1229" s="3" t="s">
        <v>1155</v>
      </c>
      <c r="D1229" s="3"/>
    </row>
    <row r="1230" customHeight="1" spans="1:4">
      <c r="A1230" s="3">
        <v>1226</v>
      </c>
      <c r="B1230" s="3" t="str">
        <f>"符友款"</f>
        <v>符友款</v>
      </c>
      <c r="C1230" s="3" t="s">
        <v>1156</v>
      </c>
      <c r="D1230" s="3"/>
    </row>
    <row r="1231" customHeight="1" spans="1:4">
      <c r="A1231" s="3">
        <v>1227</v>
      </c>
      <c r="B1231" s="3" t="str">
        <f>"肖海龙"</f>
        <v>肖海龙</v>
      </c>
      <c r="C1231" s="3" t="s">
        <v>1157</v>
      </c>
      <c r="D1231" s="3"/>
    </row>
    <row r="1232" customHeight="1" spans="1:4">
      <c r="A1232" s="3">
        <v>1228</v>
      </c>
      <c r="B1232" s="3" t="str">
        <f>"王安持"</f>
        <v>王安持</v>
      </c>
      <c r="C1232" s="3" t="s">
        <v>1158</v>
      </c>
      <c r="D1232" s="3"/>
    </row>
    <row r="1233" customHeight="1" spans="1:4">
      <c r="A1233" s="3">
        <v>1229</v>
      </c>
      <c r="B1233" s="3" t="str">
        <f>"王世友"</f>
        <v>王世友</v>
      </c>
      <c r="C1233" s="3" t="s">
        <v>1159</v>
      </c>
      <c r="D1233" s="3"/>
    </row>
    <row r="1234" customHeight="1" spans="1:4">
      <c r="A1234" s="3">
        <v>1230</v>
      </c>
      <c r="B1234" s="3" t="str">
        <f>"林建祥"</f>
        <v>林建祥</v>
      </c>
      <c r="C1234" s="3" t="s">
        <v>1160</v>
      </c>
      <c r="D1234" s="3"/>
    </row>
    <row r="1235" customHeight="1" spans="1:4">
      <c r="A1235" s="3">
        <v>1231</v>
      </c>
      <c r="B1235" s="3" t="str">
        <f>"李裕麟"</f>
        <v>李裕麟</v>
      </c>
      <c r="C1235" s="3" t="s">
        <v>1161</v>
      </c>
      <c r="D1235" s="3"/>
    </row>
    <row r="1236" customHeight="1" spans="1:4">
      <c r="A1236" s="3">
        <v>1232</v>
      </c>
      <c r="B1236" s="3" t="str">
        <f>"彭钊军"</f>
        <v>彭钊军</v>
      </c>
      <c r="C1236" s="3" t="s">
        <v>1162</v>
      </c>
      <c r="D1236" s="3"/>
    </row>
    <row r="1237" customHeight="1" spans="1:4">
      <c r="A1237" s="3">
        <v>1233</v>
      </c>
      <c r="B1237" s="3" t="str">
        <f>"胡佳荟"</f>
        <v>胡佳荟</v>
      </c>
      <c r="C1237" s="3" t="s">
        <v>1163</v>
      </c>
      <c r="D1237" s="3"/>
    </row>
    <row r="1238" customHeight="1" spans="1:4">
      <c r="A1238" s="3">
        <v>1234</v>
      </c>
      <c r="B1238" s="3" t="str">
        <f>"曾鑫华"</f>
        <v>曾鑫华</v>
      </c>
      <c r="C1238" s="3" t="s">
        <v>1164</v>
      </c>
      <c r="D1238" s="3"/>
    </row>
    <row r="1239" customHeight="1" spans="1:4">
      <c r="A1239" s="3">
        <v>1235</v>
      </c>
      <c r="B1239" s="3" t="str">
        <f>"王菁菁"</f>
        <v>王菁菁</v>
      </c>
      <c r="C1239" s="3" t="s">
        <v>380</v>
      </c>
      <c r="D1239" s="3"/>
    </row>
    <row r="1240" customHeight="1" spans="1:4">
      <c r="A1240" s="3">
        <v>1236</v>
      </c>
      <c r="B1240" s="3" t="str">
        <f>"苏明熙"</f>
        <v>苏明熙</v>
      </c>
      <c r="C1240" s="3" t="s">
        <v>1165</v>
      </c>
      <c r="D1240" s="3"/>
    </row>
    <row r="1241" customHeight="1" spans="1:4">
      <c r="A1241" s="3">
        <v>1237</v>
      </c>
      <c r="B1241" s="3" t="str">
        <f>"邢艺"</f>
        <v>邢艺</v>
      </c>
      <c r="C1241" s="3" t="s">
        <v>1166</v>
      </c>
      <c r="D1241" s="3"/>
    </row>
    <row r="1242" customHeight="1" spans="1:4">
      <c r="A1242" s="3">
        <v>1238</v>
      </c>
      <c r="B1242" s="3" t="str">
        <f>"吴笔"</f>
        <v>吴笔</v>
      </c>
      <c r="C1242" s="3" t="s">
        <v>1167</v>
      </c>
      <c r="D1242" s="3"/>
    </row>
    <row r="1243" customHeight="1" spans="1:4">
      <c r="A1243" s="3">
        <v>1239</v>
      </c>
      <c r="B1243" s="3" t="str">
        <f>"何童逸"</f>
        <v>何童逸</v>
      </c>
      <c r="C1243" s="3" t="s">
        <v>1168</v>
      </c>
      <c r="D1243" s="3"/>
    </row>
    <row r="1244" customHeight="1" spans="1:4">
      <c r="A1244" s="3">
        <v>1240</v>
      </c>
      <c r="B1244" s="3" t="str">
        <f>"符国发"</f>
        <v>符国发</v>
      </c>
      <c r="C1244" s="3" t="s">
        <v>1169</v>
      </c>
      <c r="D1244" s="3"/>
    </row>
    <row r="1245" customHeight="1" spans="1:4">
      <c r="A1245" s="3">
        <v>1241</v>
      </c>
      <c r="B1245" s="3" t="str">
        <f>"黄俊福"</f>
        <v>黄俊福</v>
      </c>
      <c r="C1245" s="3" t="s">
        <v>1170</v>
      </c>
      <c r="D1245" s="3"/>
    </row>
    <row r="1246" customHeight="1" spans="1:4">
      <c r="A1246" s="3">
        <v>1242</v>
      </c>
      <c r="B1246" s="3" t="str">
        <f>"林瑞硕"</f>
        <v>林瑞硕</v>
      </c>
      <c r="C1246" s="3" t="s">
        <v>1171</v>
      </c>
      <c r="D1246" s="3"/>
    </row>
    <row r="1247" customHeight="1" spans="1:4">
      <c r="A1247" s="3">
        <v>1243</v>
      </c>
      <c r="B1247" s="3" t="str">
        <f>"董林杰"</f>
        <v>董林杰</v>
      </c>
      <c r="C1247" s="3" t="s">
        <v>1172</v>
      </c>
      <c r="D1247" s="3"/>
    </row>
    <row r="1248" customHeight="1" spans="1:4">
      <c r="A1248" s="3">
        <v>1244</v>
      </c>
      <c r="B1248" s="3" t="str">
        <f>"晏一帆"</f>
        <v>晏一帆</v>
      </c>
      <c r="C1248" s="3" t="s">
        <v>1173</v>
      </c>
      <c r="D1248" s="3"/>
    </row>
    <row r="1249" customHeight="1" spans="1:4">
      <c r="A1249" s="3">
        <v>1245</v>
      </c>
      <c r="B1249" s="3" t="str">
        <f>"郭扬"</f>
        <v>郭扬</v>
      </c>
      <c r="C1249" s="3" t="s">
        <v>1174</v>
      </c>
      <c r="D1249" s="3"/>
    </row>
    <row r="1250" customHeight="1" spans="1:4">
      <c r="A1250" s="3">
        <v>1246</v>
      </c>
      <c r="B1250" s="3" t="str">
        <f>"杨清云"</f>
        <v>杨清云</v>
      </c>
      <c r="C1250" s="3" t="s">
        <v>1175</v>
      </c>
      <c r="D1250" s="3"/>
    </row>
    <row r="1251" customHeight="1" spans="1:4">
      <c r="A1251" s="3">
        <v>1247</v>
      </c>
      <c r="B1251" s="3" t="str">
        <f>"陈焕博"</f>
        <v>陈焕博</v>
      </c>
      <c r="C1251" s="3" t="s">
        <v>1176</v>
      </c>
      <c r="D1251" s="3"/>
    </row>
    <row r="1252" customHeight="1" spans="1:4">
      <c r="A1252" s="3">
        <v>1248</v>
      </c>
      <c r="B1252" s="3" t="str">
        <f>"周毅"</f>
        <v>周毅</v>
      </c>
      <c r="C1252" s="3" t="s">
        <v>1177</v>
      </c>
      <c r="D1252" s="3"/>
    </row>
    <row r="1253" customHeight="1" spans="1:4">
      <c r="A1253" s="3">
        <v>1249</v>
      </c>
      <c r="B1253" s="3" t="str">
        <f>"阳柳清"</f>
        <v>阳柳清</v>
      </c>
      <c r="C1253" s="3" t="s">
        <v>1178</v>
      </c>
      <c r="D1253" s="3"/>
    </row>
    <row r="1254" customHeight="1" spans="1:4">
      <c r="A1254" s="3">
        <v>1250</v>
      </c>
      <c r="B1254" s="3" t="str">
        <f>"朱莹"</f>
        <v>朱莹</v>
      </c>
      <c r="C1254" s="3" t="s">
        <v>1179</v>
      </c>
      <c r="D1254" s="3"/>
    </row>
    <row r="1255" customHeight="1" spans="1:4">
      <c r="A1255" s="3">
        <v>1251</v>
      </c>
      <c r="B1255" s="3" t="str">
        <f>"王子杰"</f>
        <v>王子杰</v>
      </c>
      <c r="C1255" s="3" t="s">
        <v>1180</v>
      </c>
      <c r="D1255" s="3"/>
    </row>
    <row r="1256" customHeight="1" spans="1:4">
      <c r="A1256" s="3">
        <v>1252</v>
      </c>
      <c r="B1256" s="3" t="str">
        <f>"何其腾"</f>
        <v>何其腾</v>
      </c>
      <c r="C1256" s="3" t="s">
        <v>1181</v>
      </c>
      <c r="D1256" s="3"/>
    </row>
    <row r="1257" customHeight="1" spans="1:4">
      <c r="A1257" s="3">
        <v>1253</v>
      </c>
      <c r="B1257" s="3" t="str">
        <f>"黄付庄"</f>
        <v>黄付庄</v>
      </c>
      <c r="C1257" s="3" t="s">
        <v>1182</v>
      </c>
      <c r="D1257" s="3"/>
    </row>
    <row r="1258" customHeight="1" spans="1:4">
      <c r="A1258" s="3">
        <v>1254</v>
      </c>
      <c r="B1258" s="3" t="str">
        <f>"罗冠亮"</f>
        <v>罗冠亮</v>
      </c>
      <c r="C1258" s="3" t="s">
        <v>1183</v>
      </c>
      <c r="D1258" s="3"/>
    </row>
    <row r="1259" customHeight="1" spans="1:4">
      <c r="A1259" s="3">
        <v>1255</v>
      </c>
      <c r="B1259" s="3" t="str">
        <f>"冯文杰"</f>
        <v>冯文杰</v>
      </c>
      <c r="C1259" s="3" t="s">
        <v>1184</v>
      </c>
      <c r="D1259" s="3"/>
    </row>
    <row r="1260" customHeight="1" spans="1:4">
      <c r="A1260" s="3">
        <v>1256</v>
      </c>
      <c r="B1260" s="3" t="str">
        <f>"邢增伟"</f>
        <v>邢增伟</v>
      </c>
      <c r="C1260" s="3" t="s">
        <v>1185</v>
      </c>
      <c r="D1260" s="3"/>
    </row>
    <row r="1261" customHeight="1" spans="1:4">
      <c r="A1261" s="3">
        <v>1257</v>
      </c>
      <c r="B1261" s="3" t="str">
        <f>"周泓楠"</f>
        <v>周泓楠</v>
      </c>
      <c r="C1261" s="3" t="s">
        <v>1186</v>
      </c>
      <c r="D1261" s="3"/>
    </row>
    <row r="1262" customHeight="1" spans="1:4">
      <c r="A1262" s="3">
        <v>1258</v>
      </c>
      <c r="B1262" s="3" t="str">
        <f>"陈国智"</f>
        <v>陈国智</v>
      </c>
      <c r="C1262" s="3" t="s">
        <v>1187</v>
      </c>
      <c r="D1262" s="3"/>
    </row>
    <row r="1263" customHeight="1" spans="1:4">
      <c r="A1263" s="3">
        <v>1259</v>
      </c>
      <c r="B1263" s="3" t="str">
        <f>"何俊铮"</f>
        <v>何俊铮</v>
      </c>
      <c r="C1263" s="3" t="s">
        <v>1188</v>
      </c>
      <c r="D1263" s="3"/>
    </row>
    <row r="1264" customHeight="1" spans="1:4">
      <c r="A1264" s="3">
        <v>1260</v>
      </c>
      <c r="B1264" s="3" t="str">
        <f>"王马权"</f>
        <v>王马权</v>
      </c>
      <c r="C1264" s="3" t="s">
        <v>1189</v>
      </c>
      <c r="D1264" s="3"/>
    </row>
    <row r="1265" customHeight="1" spans="1:4">
      <c r="A1265" s="3">
        <v>1261</v>
      </c>
      <c r="B1265" s="3" t="str">
        <f>"王泽轩"</f>
        <v>王泽轩</v>
      </c>
      <c r="C1265" s="3" t="s">
        <v>1190</v>
      </c>
      <c r="D1265" s="3"/>
    </row>
    <row r="1266" customHeight="1" spans="1:4">
      <c r="A1266" s="3">
        <v>1262</v>
      </c>
      <c r="B1266" s="3" t="str">
        <f>"王滋鹏"</f>
        <v>王滋鹏</v>
      </c>
      <c r="C1266" s="3" t="s">
        <v>1191</v>
      </c>
      <c r="D1266" s="3"/>
    </row>
    <row r="1267" customHeight="1" spans="1:4">
      <c r="A1267" s="3">
        <v>1263</v>
      </c>
      <c r="B1267" s="3" t="str">
        <f>"冉威"</f>
        <v>冉威</v>
      </c>
      <c r="C1267" s="3" t="s">
        <v>1192</v>
      </c>
      <c r="D1267" s="3"/>
    </row>
    <row r="1268" customHeight="1" spans="1:4">
      <c r="A1268" s="3">
        <v>1264</v>
      </c>
      <c r="B1268" s="3" t="str">
        <f>"符阳梦"</f>
        <v>符阳梦</v>
      </c>
      <c r="C1268" s="3" t="s">
        <v>1193</v>
      </c>
      <c r="D1268" s="3"/>
    </row>
    <row r="1269" customHeight="1" spans="1:4">
      <c r="A1269" s="3">
        <v>1265</v>
      </c>
      <c r="B1269" s="3" t="str">
        <f>"杨昭德"</f>
        <v>杨昭德</v>
      </c>
      <c r="C1269" s="3" t="s">
        <v>1194</v>
      </c>
      <c r="D1269" s="3"/>
    </row>
    <row r="1270" customHeight="1" spans="1:4">
      <c r="A1270" s="3">
        <v>1266</v>
      </c>
      <c r="B1270" s="3" t="str">
        <f>"任雪虎"</f>
        <v>任雪虎</v>
      </c>
      <c r="C1270" s="3" t="s">
        <v>1195</v>
      </c>
      <c r="D1270" s="3"/>
    </row>
    <row r="1271" customHeight="1" spans="1:4">
      <c r="A1271" s="3">
        <v>1267</v>
      </c>
      <c r="B1271" s="3" t="str">
        <f>"邢益澎"</f>
        <v>邢益澎</v>
      </c>
      <c r="C1271" s="3" t="s">
        <v>1196</v>
      </c>
      <c r="D1271" s="3"/>
    </row>
    <row r="1272" customHeight="1" spans="1:4">
      <c r="A1272" s="3">
        <v>1268</v>
      </c>
      <c r="B1272" s="3" t="str">
        <f>"陈秀丽"</f>
        <v>陈秀丽</v>
      </c>
      <c r="C1272" s="3" t="s">
        <v>1197</v>
      </c>
      <c r="D1272" s="3"/>
    </row>
    <row r="1273" customHeight="1" spans="1:4">
      <c r="A1273" s="3">
        <v>1269</v>
      </c>
      <c r="B1273" s="3" t="str">
        <f>"林明日"</f>
        <v>林明日</v>
      </c>
      <c r="C1273" s="3" t="s">
        <v>1198</v>
      </c>
      <c r="D1273" s="3"/>
    </row>
    <row r="1274" customHeight="1" spans="1:4">
      <c r="A1274" s="3">
        <v>1270</v>
      </c>
      <c r="B1274" s="3" t="str">
        <f>"赵华彬"</f>
        <v>赵华彬</v>
      </c>
      <c r="C1274" s="3" t="s">
        <v>1199</v>
      </c>
      <c r="D1274" s="3"/>
    </row>
    <row r="1275" customHeight="1" spans="1:4">
      <c r="A1275" s="3">
        <v>1271</v>
      </c>
      <c r="B1275" s="3" t="str">
        <f>"陈琚福"</f>
        <v>陈琚福</v>
      </c>
      <c r="C1275" s="3" t="s">
        <v>1200</v>
      </c>
      <c r="D1275" s="3"/>
    </row>
    <row r="1276" customHeight="1" spans="1:4">
      <c r="A1276" s="3">
        <v>1272</v>
      </c>
      <c r="B1276" s="3" t="str">
        <f>"徐家赣"</f>
        <v>徐家赣</v>
      </c>
      <c r="C1276" s="3" t="s">
        <v>1201</v>
      </c>
      <c r="D1276" s="3"/>
    </row>
    <row r="1277" customHeight="1" spans="1:4">
      <c r="A1277" s="3">
        <v>1273</v>
      </c>
      <c r="B1277" s="3" t="str">
        <f>"王灵巧"</f>
        <v>王灵巧</v>
      </c>
      <c r="C1277" s="3" t="s">
        <v>1202</v>
      </c>
      <c r="D1277" s="3"/>
    </row>
    <row r="1278" customHeight="1" spans="1:4">
      <c r="A1278" s="3">
        <v>1274</v>
      </c>
      <c r="B1278" s="3" t="str">
        <f>"宋然然"</f>
        <v>宋然然</v>
      </c>
      <c r="C1278" s="3" t="s">
        <v>1203</v>
      </c>
      <c r="D1278" s="3"/>
    </row>
    <row r="1279" customHeight="1" spans="1:4">
      <c r="A1279" s="3">
        <v>1275</v>
      </c>
      <c r="B1279" s="3" t="str">
        <f>"符敏科"</f>
        <v>符敏科</v>
      </c>
      <c r="C1279" s="3" t="s">
        <v>1134</v>
      </c>
      <c r="D1279" s="3"/>
    </row>
    <row r="1280" customHeight="1" spans="1:4">
      <c r="A1280" s="3">
        <v>1276</v>
      </c>
      <c r="B1280" s="3" t="str">
        <f>"卢作旺"</f>
        <v>卢作旺</v>
      </c>
      <c r="C1280" s="3" t="s">
        <v>1204</v>
      </c>
      <c r="D1280" s="3"/>
    </row>
    <row r="1281" customHeight="1" spans="1:4">
      <c r="A1281" s="3">
        <v>1277</v>
      </c>
      <c r="B1281" s="3" t="str">
        <f>"李长栋"</f>
        <v>李长栋</v>
      </c>
      <c r="C1281" s="3" t="s">
        <v>1205</v>
      </c>
      <c r="D1281" s="3"/>
    </row>
    <row r="1282" customHeight="1" spans="1:4">
      <c r="A1282" s="3">
        <v>1278</v>
      </c>
      <c r="B1282" s="3" t="str">
        <f>"胡舜琪"</f>
        <v>胡舜琪</v>
      </c>
      <c r="C1282" s="3" t="s">
        <v>1206</v>
      </c>
      <c r="D1282" s="3"/>
    </row>
    <row r="1283" customHeight="1" spans="1:4">
      <c r="A1283" s="3">
        <v>1279</v>
      </c>
      <c r="B1283" s="3" t="str">
        <f>"张敏"</f>
        <v>张敏</v>
      </c>
      <c r="C1283" s="3" t="s">
        <v>1207</v>
      </c>
      <c r="D1283" s="3"/>
    </row>
    <row r="1284" customHeight="1" spans="1:4">
      <c r="A1284" s="3">
        <v>1280</v>
      </c>
      <c r="B1284" s="3" t="str">
        <f>"符国元"</f>
        <v>符国元</v>
      </c>
      <c r="C1284" s="3" t="s">
        <v>1208</v>
      </c>
      <c r="D1284" s="3"/>
    </row>
    <row r="1285" customHeight="1" spans="1:4">
      <c r="A1285" s="3">
        <v>1281</v>
      </c>
      <c r="B1285" s="3" t="str">
        <f>"陈文菁"</f>
        <v>陈文菁</v>
      </c>
      <c r="C1285" s="3" t="s">
        <v>1209</v>
      </c>
      <c r="D1285" s="3"/>
    </row>
    <row r="1286" customHeight="1" spans="1:4">
      <c r="A1286" s="3">
        <v>1282</v>
      </c>
      <c r="B1286" s="3" t="str">
        <f>"田杰"</f>
        <v>田杰</v>
      </c>
      <c r="C1286" s="3" t="s">
        <v>1210</v>
      </c>
      <c r="D1286" s="3"/>
    </row>
    <row r="1287" customHeight="1" spans="1:4">
      <c r="A1287" s="3">
        <v>1283</v>
      </c>
      <c r="B1287" s="3" t="str">
        <f>"王茜"</f>
        <v>王茜</v>
      </c>
      <c r="C1287" s="3" t="s">
        <v>1211</v>
      </c>
      <c r="D1287" s="3"/>
    </row>
    <row r="1288" customHeight="1" spans="1:4">
      <c r="A1288" s="3">
        <v>1284</v>
      </c>
      <c r="B1288" s="3" t="str">
        <f>"刘红政"</f>
        <v>刘红政</v>
      </c>
      <c r="C1288" s="3" t="s">
        <v>1212</v>
      </c>
      <c r="D1288" s="3"/>
    </row>
    <row r="1289" customHeight="1" spans="1:4">
      <c r="A1289" s="3">
        <v>1285</v>
      </c>
      <c r="B1289" s="3" t="str">
        <f>"陈方伯"</f>
        <v>陈方伯</v>
      </c>
      <c r="C1289" s="3" t="s">
        <v>1213</v>
      </c>
      <c r="D1289" s="3"/>
    </row>
    <row r="1290" customHeight="1" spans="1:4">
      <c r="A1290" s="3">
        <v>1286</v>
      </c>
      <c r="B1290" s="3" t="str">
        <f>"孙嘉阳"</f>
        <v>孙嘉阳</v>
      </c>
      <c r="C1290" s="3" t="s">
        <v>1214</v>
      </c>
      <c r="D1290" s="3"/>
    </row>
    <row r="1291" customHeight="1" spans="1:4">
      <c r="A1291" s="3">
        <v>1287</v>
      </c>
      <c r="B1291" s="3" t="str">
        <f>"林觉晓"</f>
        <v>林觉晓</v>
      </c>
      <c r="C1291" s="3" t="s">
        <v>1215</v>
      </c>
      <c r="D1291" s="3"/>
    </row>
    <row r="1292" customHeight="1" spans="1:4">
      <c r="A1292" s="3">
        <v>1288</v>
      </c>
      <c r="B1292" s="3" t="str">
        <f>"孙鸿炜"</f>
        <v>孙鸿炜</v>
      </c>
      <c r="C1292" s="3" t="s">
        <v>1216</v>
      </c>
      <c r="D1292" s="3"/>
    </row>
    <row r="1293" customHeight="1" spans="1:4">
      <c r="A1293" s="3">
        <v>1289</v>
      </c>
      <c r="B1293" s="3" t="str">
        <f>"杨婷婷"</f>
        <v>杨婷婷</v>
      </c>
      <c r="C1293" s="3" t="s">
        <v>1217</v>
      </c>
      <c r="D1293" s="3"/>
    </row>
    <row r="1294" customHeight="1" spans="1:4">
      <c r="A1294" s="3">
        <v>1290</v>
      </c>
      <c r="B1294" s="3" t="str">
        <f>"符承厚"</f>
        <v>符承厚</v>
      </c>
      <c r="C1294" s="3" t="s">
        <v>1218</v>
      </c>
      <c r="D1294" s="3"/>
    </row>
    <row r="1295" customHeight="1" spans="1:4">
      <c r="A1295" s="3">
        <v>1291</v>
      </c>
      <c r="B1295" s="3" t="str">
        <f>"王琼兴"</f>
        <v>王琼兴</v>
      </c>
      <c r="C1295" s="3" t="s">
        <v>1219</v>
      </c>
      <c r="D1295" s="3"/>
    </row>
    <row r="1296" customHeight="1" spans="1:4">
      <c r="A1296" s="3">
        <v>1292</v>
      </c>
      <c r="B1296" s="3" t="str">
        <f>"李换善"</f>
        <v>李换善</v>
      </c>
      <c r="C1296" s="3" t="s">
        <v>1220</v>
      </c>
      <c r="D1296" s="3"/>
    </row>
    <row r="1297" customHeight="1" spans="1:4">
      <c r="A1297" s="3">
        <v>1293</v>
      </c>
      <c r="B1297" s="3" t="str">
        <f>"胡琦"</f>
        <v>胡琦</v>
      </c>
      <c r="C1297" s="3" t="s">
        <v>1221</v>
      </c>
      <c r="D1297" s="3"/>
    </row>
    <row r="1298" customHeight="1" spans="1:4">
      <c r="A1298" s="3">
        <v>1294</v>
      </c>
      <c r="B1298" s="3" t="str">
        <f>"苏高松"</f>
        <v>苏高松</v>
      </c>
      <c r="C1298" s="3" t="s">
        <v>1222</v>
      </c>
      <c r="D1298" s="3"/>
    </row>
    <row r="1299" customHeight="1" spans="1:4">
      <c r="A1299" s="3">
        <v>1295</v>
      </c>
      <c r="B1299" s="3" t="str">
        <f>"张乐锦"</f>
        <v>张乐锦</v>
      </c>
      <c r="C1299" s="3" t="s">
        <v>1223</v>
      </c>
      <c r="D1299" s="3"/>
    </row>
    <row r="1300" customHeight="1" spans="1:4">
      <c r="A1300" s="3">
        <v>1296</v>
      </c>
      <c r="B1300" s="3" t="str">
        <f>"李承奇"</f>
        <v>李承奇</v>
      </c>
      <c r="C1300" s="3" t="s">
        <v>1224</v>
      </c>
      <c r="D1300" s="3"/>
    </row>
    <row r="1301" customHeight="1" spans="1:4">
      <c r="A1301" s="3">
        <v>1297</v>
      </c>
      <c r="B1301" s="3" t="str">
        <f>"苏俊望"</f>
        <v>苏俊望</v>
      </c>
      <c r="C1301" s="3" t="s">
        <v>1225</v>
      </c>
      <c r="D1301" s="3"/>
    </row>
    <row r="1302" customHeight="1" spans="1:4">
      <c r="A1302" s="3">
        <v>1298</v>
      </c>
      <c r="B1302" s="3" t="str">
        <f>"黄贤盛"</f>
        <v>黄贤盛</v>
      </c>
      <c r="C1302" s="3" t="s">
        <v>1226</v>
      </c>
      <c r="D1302" s="3"/>
    </row>
    <row r="1303" customHeight="1" spans="1:4">
      <c r="A1303" s="3">
        <v>1299</v>
      </c>
      <c r="B1303" s="3" t="str">
        <f>"张胜丹"</f>
        <v>张胜丹</v>
      </c>
      <c r="C1303" s="3" t="s">
        <v>1227</v>
      </c>
      <c r="D1303" s="3"/>
    </row>
    <row r="1304" customHeight="1" spans="1:4">
      <c r="A1304" s="3">
        <v>1300</v>
      </c>
      <c r="B1304" s="3" t="str">
        <f>"吴磊"</f>
        <v>吴磊</v>
      </c>
      <c r="C1304" s="3" t="s">
        <v>1228</v>
      </c>
      <c r="D1304" s="3"/>
    </row>
    <row r="1305" customHeight="1" spans="1:4">
      <c r="A1305" s="3">
        <v>1301</v>
      </c>
      <c r="B1305" s="3" t="str">
        <f>"吴国熊"</f>
        <v>吴国熊</v>
      </c>
      <c r="C1305" s="3" t="s">
        <v>1229</v>
      </c>
      <c r="D1305" s="3"/>
    </row>
    <row r="1306" customHeight="1" spans="1:4">
      <c r="A1306" s="3">
        <v>1302</v>
      </c>
      <c r="B1306" s="3" t="str">
        <f>"王辅鉴"</f>
        <v>王辅鉴</v>
      </c>
      <c r="C1306" s="3" t="s">
        <v>1230</v>
      </c>
      <c r="D1306" s="3"/>
    </row>
    <row r="1307" customHeight="1" spans="1:4">
      <c r="A1307" s="3">
        <v>1303</v>
      </c>
      <c r="B1307" s="3" t="str">
        <f>"邹雨蒙"</f>
        <v>邹雨蒙</v>
      </c>
      <c r="C1307" s="3" t="s">
        <v>1231</v>
      </c>
      <c r="D1307" s="3"/>
    </row>
    <row r="1308" customHeight="1" spans="1:4">
      <c r="A1308" s="3">
        <v>1304</v>
      </c>
      <c r="B1308" s="3" t="str">
        <f>"符兴乐"</f>
        <v>符兴乐</v>
      </c>
      <c r="C1308" s="3" t="s">
        <v>1232</v>
      </c>
      <c r="D1308" s="3"/>
    </row>
    <row r="1309" customHeight="1" spans="1:4">
      <c r="A1309" s="3">
        <v>1305</v>
      </c>
      <c r="B1309" s="3" t="str">
        <f>"洪慧萍"</f>
        <v>洪慧萍</v>
      </c>
      <c r="C1309" s="3" t="s">
        <v>1233</v>
      </c>
      <c r="D1309" s="3"/>
    </row>
    <row r="1310" customHeight="1" spans="1:4">
      <c r="A1310" s="3">
        <v>1306</v>
      </c>
      <c r="B1310" s="3" t="str">
        <f>"张万"</f>
        <v>张万</v>
      </c>
      <c r="C1310" s="3" t="s">
        <v>1234</v>
      </c>
      <c r="D1310" s="3"/>
    </row>
    <row r="1311" customHeight="1" spans="1:4">
      <c r="A1311" s="3">
        <v>1307</v>
      </c>
      <c r="B1311" s="3" t="str">
        <f>"王明武"</f>
        <v>王明武</v>
      </c>
      <c r="C1311" s="3" t="s">
        <v>1235</v>
      </c>
      <c r="D1311" s="3"/>
    </row>
    <row r="1312" customHeight="1" spans="1:4">
      <c r="A1312" s="3">
        <v>1308</v>
      </c>
      <c r="B1312" s="3" t="str">
        <f>"尚玉涵"</f>
        <v>尚玉涵</v>
      </c>
      <c r="C1312" s="3" t="s">
        <v>1236</v>
      </c>
      <c r="D1312" s="3"/>
    </row>
    <row r="1313" customHeight="1" spans="1:4">
      <c r="A1313" s="3">
        <v>1309</v>
      </c>
      <c r="B1313" s="3" t="str">
        <f>"刘新豫"</f>
        <v>刘新豫</v>
      </c>
      <c r="C1313" s="3" t="s">
        <v>1237</v>
      </c>
      <c r="D1313" s="3"/>
    </row>
    <row r="1314" customHeight="1" spans="1:4">
      <c r="A1314" s="3">
        <v>1310</v>
      </c>
      <c r="B1314" s="3" t="str">
        <f>"何静薇"</f>
        <v>何静薇</v>
      </c>
      <c r="C1314" s="3" t="s">
        <v>1238</v>
      </c>
      <c r="D1314" s="3"/>
    </row>
    <row r="1315" customHeight="1" spans="1:4">
      <c r="A1315" s="3">
        <v>1311</v>
      </c>
      <c r="B1315" s="3" t="str">
        <f>"李昌昊"</f>
        <v>李昌昊</v>
      </c>
      <c r="C1315" s="3" t="s">
        <v>1239</v>
      </c>
      <c r="D1315" s="3"/>
    </row>
    <row r="1316" customHeight="1" spans="1:4">
      <c r="A1316" s="3">
        <v>1312</v>
      </c>
      <c r="B1316" s="3" t="str">
        <f>"唐维成"</f>
        <v>唐维成</v>
      </c>
      <c r="C1316" s="3" t="s">
        <v>1137</v>
      </c>
      <c r="D1316" s="3"/>
    </row>
    <row r="1317" customHeight="1" spans="1:4">
      <c r="A1317" s="3">
        <v>1313</v>
      </c>
      <c r="B1317" s="3" t="str">
        <f>"王哲勇"</f>
        <v>王哲勇</v>
      </c>
      <c r="C1317" s="3" t="s">
        <v>1240</v>
      </c>
      <c r="D1317" s="3"/>
    </row>
    <row r="1318" customHeight="1" spans="1:4">
      <c r="A1318" s="3">
        <v>1314</v>
      </c>
      <c r="B1318" s="3" t="str">
        <f>"王艳"</f>
        <v>王艳</v>
      </c>
      <c r="C1318" s="3" t="s">
        <v>1241</v>
      </c>
      <c r="D1318" s="3"/>
    </row>
    <row r="1319" customHeight="1" spans="1:4">
      <c r="A1319" s="3">
        <v>1315</v>
      </c>
      <c r="B1319" s="3" t="str">
        <f>"辜民富"</f>
        <v>辜民富</v>
      </c>
      <c r="C1319" s="3" t="s">
        <v>1242</v>
      </c>
      <c r="D1319" s="3"/>
    </row>
    <row r="1320" customHeight="1" spans="1:4">
      <c r="A1320" s="3">
        <v>1316</v>
      </c>
      <c r="B1320" s="3" t="str">
        <f>"胡冉"</f>
        <v>胡冉</v>
      </c>
      <c r="C1320" s="3" t="s">
        <v>1243</v>
      </c>
      <c r="D1320" s="3"/>
    </row>
    <row r="1321" customHeight="1" spans="1:4">
      <c r="A1321" s="3">
        <v>1317</v>
      </c>
      <c r="B1321" s="3" t="str">
        <f>"吴贤飘"</f>
        <v>吴贤飘</v>
      </c>
      <c r="C1321" s="3" t="s">
        <v>1244</v>
      </c>
      <c r="D1321" s="3"/>
    </row>
    <row r="1322" customHeight="1" spans="1:4">
      <c r="A1322" s="3">
        <v>1318</v>
      </c>
      <c r="B1322" s="3" t="str">
        <f>"黄裕寿"</f>
        <v>黄裕寿</v>
      </c>
      <c r="C1322" s="3" t="s">
        <v>1245</v>
      </c>
      <c r="D1322" s="3"/>
    </row>
    <row r="1323" customHeight="1" spans="1:4">
      <c r="A1323" s="3">
        <v>1319</v>
      </c>
      <c r="B1323" s="3" t="str">
        <f>"林瑞星"</f>
        <v>林瑞星</v>
      </c>
      <c r="C1323" s="3" t="s">
        <v>1246</v>
      </c>
      <c r="D1323" s="3"/>
    </row>
    <row r="1324" customHeight="1" spans="1:4">
      <c r="A1324" s="3">
        <v>1320</v>
      </c>
      <c r="B1324" s="3" t="str">
        <f>"戴恩明"</f>
        <v>戴恩明</v>
      </c>
      <c r="C1324" s="3" t="s">
        <v>1247</v>
      </c>
      <c r="D1324" s="3"/>
    </row>
    <row r="1325" customHeight="1" spans="1:4">
      <c r="A1325" s="3">
        <v>1321</v>
      </c>
      <c r="B1325" s="3" t="str">
        <f>"黄家佳"</f>
        <v>黄家佳</v>
      </c>
      <c r="C1325" s="3" t="s">
        <v>1248</v>
      </c>
      <c r="D1325" s="3"/>
    </row>
    <row r="1326" customHeight="1" spans="1:4">
      <c r="A1326" s="3">
        <v>1322</v>
      </c>
      <c r="B1326" s="3" t="str">
        <f>"林师文"</f>
        <v>林师文</v>
      </c>
      <c r="C1326" s="3" t="s">
        <v>1249</v>
      </c>
      <c r="D1326" s="3"/>
    </row>
    <row r="1327" customHeight="1" spans="1:4">
      <c r="A1327" s="3">
        <v>1323</v>
      </c>
      <c r="B1327" s="3" t="str">
        <f>"黎政平"</f>
        <v>黎政平</v>
      </c>
      <c r="C1327" s="3" t="s">
        <v>1250</v>
      </c>
      <c r="D1327" s="3"/>
    </row>
    <row r="1328" customHeight="1" spans="1:4">
      <c r="A1328" s="3">
        <v>1324</v>
      </c>
      <c r="B1328" s="3" t="str">
        <f>"符州"</f>
        <v>符州</v>
      </c>
      <c r="C1328" s="3" t="s">
        <v>1251</v>
      </c>
      <c r="D1328" s="3"/>
    </row>
    <row r="1329" customHeight="1" spans="1:4">
      <c r="A1329" s="3">
        <v>1325</v>
      </c>
      <c r="B1329" s="3" t="str">
        <f>"樊作斌"</f>
        <v>樊作斌</v>
      </c>
      <c r="C1329" s="3" t="s">
        <v>1252</v>
      </c>
      <c r="D1329" s="3"/>
    </row>
    <row r="1330" customHeight="1" spans="1:4">
      <c r="A1330" s="3">
        <v>1326</v>
      </c>
      <c r="B1330" s="3" t="str">
        <f>"彭巧"</f>
        <v>彭巧</v>
      </c>
      <c r="C1330" s="3" t="s">
        <v>1253</v>
      </c>
      <c r="D1330" s="3"/>
    </row>
    <row r="1331" customHeight="1" spans="1:4">
      <c r="A1331" s="3">
        <v>1327</v>
      </c>
      <c r="B1331" s="3" t="str">
        <f>"王道鸿"</f>
        <v>王道鸿</v>
      </c>
      <c r="C1331" s="3" t="s">
        <v>1254</v>
      </c>
      <c r="D1331" s="3"/>
    </row>
    <row r="1332" customHeight="1" spans="1:4">
      <c r="A1332" s="3">
        <v>1328</v>
      </c>
      <c r="B1332" s="3" t="str">
        <f>"郑慢"</f>
        <v>郑慢</v>
      </c>
      <c r="C1332" s="3" t="s">
        <v>1255</v>
      </c>
      <c r="D1332" s="3"/>
    </row>
    <row r="1333" customHeight="1" spans="1:4">
      <c r="A1333" s="3">
        <v>1329</v>
      </c>
      <c r="B1333" s="3" t="str">
        <f>"钟前锐"</f>
        <v>钟前锐</v>
      </c>
      <c r="C1333" s="3" t="s">
        <v>1256</v>
      </c>
      <c r="D1333" s="3"/>
    </row>
    <row r="1334" customHeight="1" spans="1:4">
      <c r="A1334" s="3">
        <v>1330</v>
      </c>
      <c r="B1334" s="3" t="str">
        <f>"何豫"</f>
        <v>何豫</v>
      </c>
      <c r="C1334" s="3" t="s">
        <v>1257</v>
      </c>
      <c r="D1334" s="3"/>
    </row>
    <row r="1335" customHeight="1" spans="1:4">
      <c r="A1335" s="3">
        <v>1331</v>
      </c>
      <c r="B1335" s="3" t="str">
        <f>"符高海"</f>
        <v>符高海</v>
      </c>
      <c r="C1335" s="3" t="s">
        <v>1258</v>
      </c>
      <c r="D1335" s="3"/>
    </row>
    <row r="1336" customHeight="1" spans="1:4">
      <c r="A1336" s="3">
        <v>1332</v>
      </c>
      <c r="B1336" s="3" t="str">
        <f>"王彬"</f>
        <v>王彬</v>
      </c>
      <c r="C1336" s="3" t="s">
        <v>1259</v>
      </c>
      <c r="D1336" s="3"/>
    </row>
    <row r="1337" customHeight="1" spans="1:4">
      <c r="A1337" s="3">
        <v>1333</v>
      </c>
      <c r="B1337" s="3" t="str">
        <f>"陈鸿张"</f>
        <v>陈鸿张</v>
      </c>
      <c r="C1337" s="3" t="s">
        <v>1260</v>
      </c>
      <c r="D1337" s="3"/>
    </row>
    <row r="1338" customHeight="1" spans="1:4">
      <c r="A1338" s="3">
        <v>1334</v>
      </c>
      <c r="B1338" s="3" t="str">
        <f>"邢冬烜"</f>
        <v>邢冬烜</v>
      </c>
      <c r="C1338" s="3" t="s">
        <v>1261</v>
      </c>
      <c r="D1338" s="3"/>
    </row>
    <row r="1339" customHeight="1" spans="1:4">
      <c r="A1339" s="3">
        <v>1335</v>
      </c>
      <c r="B1339" s="3" t="str">
        <f>"冯祥敏"</f>
        <v>冯祥敏</v>
      </c>
      <c r="C1339" s="3" t="s">
        <v>1262</v>
      </c>
      <c r="D1339" s="3"/>
    </row>
    <row r="1340" customHeight="1" spans="1:4">
      <c r="A1340" s="3">
        <v>1336</v>
      </c>
      <c r="B1340" s="3" t="str">
        <f>"刘天浩"</f>
        <v>刘天浩</v>
      </c>
      <c r="C1340" s="3" t="s">
        <v>1263</v>
      </c>
      <c r="D1340" s="3"/>
    </row>
    <row r="1341" customHeight="1" spans="1:4">
      <c r="A1341" s="3">
        <v>1337</v>
      </c>
      <c r="B1341" s="3" t="str">
        <f>"王赢易"</f>
        <v>王赢易</v>
      </c>
      <c r="C1341" s="3" t="s">
        <v>1264</v>
      </c>
      <c r="D1341" s="3"/>
    </row>
    <row r="1342" customHeight="1" spans="1:4">
      <c r="A1342" s="3">
        <v>1338</v>
      </c>
      <c r="B1342" s="3" t="str">
        <f>"吴奇财"</f>
        <v>吴奇财</v>
      </c>
      <c r="C1342" s="3" t="s">
        <v>1265</v>
      </c>
      <c r="D1342" s="3"/>
    </row>
    <row r="1343" customHeight="1" spans="1:4">
      <c r="A1343" s="3">
        <v>1339</v>
      </c>
      <c r="B1343" s="3" t="str">
        <f>"陈文键"</f>
        <v>陈文键</v>
      </c>
      <c r="C1343" s="3" t="s">
        <v>1266</v>
      </c>
      <c r="D1343" s="3"/>
    </row>
    <row r="1344" customHeight="1" spans="1:4">
      <c r="A1344" s="3">
        <v>1340</v>
      </c>
      <c r="B1344" s="3" t="str">
        <f>"吉少岩"</f>
        <v>吉少岩</v>
      </c>
      <c r="C1344" s="3" t="s">
        <v>1267</v>
      </c>
      <c r="D1344" s="3"/>
    </row>
    <row r="1345" customHeight="1" spans="1:4">
      <c r="A1345" s="3">
        <v>1341</v>
      </c>
      <c r="B1345" s="3" t="str">
        <f>"符慧娟"</f>
        <v>符慧娟</v>
      </c>
      <c r="C1345" s="3" t="s">
        <v>1268</v>
      </c>
      <c r="D1345" s="3"/>
    </row>
    <row r="1346" customHeight="1" spans="1:4">
      <c r="A1346" s="3">
        <v>1342</v>
      </c>
      <c r="B1346" s="3" t="str">
        <f>"王麟山"</f>
        <v>王麟山</v>
      </c>
      <c r="C1346" s="3" t="s">
        <v>1269</v>
      </c>
      <c r="D1346" s="3"/>
    </row>
    <row r="1347" customHeight="1" spans="1:4">
      <c r="A1347" s="3">
        <v>1343</v>
      </c>
      <c r="B1347" s="3" t="str">
        <f>"董憬军"</f>
        <v>董憬军</v>
      </c>
      <c r="C1347" s="3" t="s">
        <v>1270</v>
      </c>
      <c r="D1347" s="3"/>
    </row>
    <row r="1348" customHeight="1" spans="1:4">
      <c r="A1348" s="3">
        <v>1344</v>
      </c>
      <c r="B1348" s="3" t="str">
        <f>"赵成榜"</f>
        <v>赵成榜</v>
      </c>
      <c r="C1348" s="3" t="s">
        <v>1271</v>
      </c>
      <c r="D1348" s="3"/>
    </row>
    <row r="1349" customHeight="1" spans="1:4">
      <c r="A1349" s="3">
        <v>1345</v>
      </c>
      <c r="B1349" s="3" t="str">
        <f>"郑雅文"</f>
        <v>郑雅文</v>
      </c>
      <c r="C1349" s="3" t="s">
        <v>46</v>
      </c>
      <c r="D1349" s="3"/>
    </row>
    <row r="1350" customHeight="1" spans="1:4">
      <c r="A1350" s="3">
        <v>1346</v>
      </c>
      <c r="B1350" s="3" t="str">
        <f>"钟桥亮"</f>
        <v>钟桥亮</v>
      </c>
      <c r="C1350" s="3" t="s">
        <v>1232</v>
      </c>
      <c r="D1350" s="3"/>
    </row>
    <row r="1351" customHeight="1" spans="1:4">
      <c r="A1351" s="3">
        <v>1347</v>
      </c>
      <c r="B1351" s="3" t="str">
        <f>"高泽琼"</f>
        <v>高泽琼</v>
      </c>
      <c r="C1351" s="3" t="s">
        <v>1272</v>
      </c>
      <c r="D1351" s="3"/>
    </row>
    <row r="1352" customHeight="1" spans="1:4">
      <c r="A1352" s="3">
        <v>1348</v>
      </c>
      <c r="B1352" s="3" t="str">
        <f>"林昌鹏"</f>
        <v>林昌鹏</v>
      </c>
      <c r="C1352" s="3" t="s">
        <v>1273</v>
      </c>
      <c r="D1352" s="3"/>
    </row>
    <row r="1353" customHeight="1" spans="1:4">
      <c r="A1353" s="3">
        <v>1349</v>
      </c>
      <c r="B1353" s="3" t="str">
        <f>"林德鹏"</f>
        <v>林德鹏</v>
      </c>
      <c r="C1353" s="3" t="s">
        <v>1274</v>
      </c>
      <c r="D1353" s="3"/>
    </row>
    <row r="1354" customHeight="1" spans="1:4">
      <c r="A1354" s="3">
        <v>1350</v>
      </c>
      <c r="B1354" s="3" t="str">
        <f>"何灜洲"</f>
        <v>何灜洲</v>
      </c>
      <c r="C1354" s="3" t="s">
        <v>1275</v>
      </c>
      <c r="D1354" s="3"/>
    </row>
    <row r="1355" customHeight="1" spans="1:4">
      <c r="A1355" s="3">
        <v>1351</v>
      </c>
      <c r="B1355" s="3" t="str">
        <f>"王晶"</f>
        <v>王晶</v>
      </c>
      <c r="C1355" s="3" t="s">
        <v>702</v>
      </c>
      <c r="D1355" s="3"/>
    </row>
    <row r="1356" customHeight="1" spans="1:4">
      <c r="A1356" s="3">
        <v>1352</v>
      </c>
      <c r="B1356" s="3" t="str">
        <f>"王安涛"</f>
        <v>王安涛</v>
      </c>
      <c r="C1356" s="3" t="s">
        <v>1276</v>
      </c>
      <c r="D1356" s="3"/>
    </row>
    <row r="1357" customHeight="1" spans="1:4">
      <c r="A1357" s="3">
        <v>1353</v>
      </c>
      <c r="B1357" s="3" t="str">
        <f>"王开文"</f>
        <v>王开文</v>
      </c>
      <c r="C1357" s="3" t="s">
        <v>1277</v>
      </c>
      <c r="D1357" s="3"/>
    </row>
    <row r="1358" customHeight="1" spans="1:4">
      <c r="A1358" s="3">
        <v>1354</v>
      </c>
      <c r="B1358" s="3" t="str">
        <f>"郭庆伟"</f>
        <v>郭庆伟</v>
      </c>
      <c r="C1358" s="3" t="s">
        <v>1278</v>
      </c>
      <c r="D1358" s="3"/>
    </row>
    <row r="1359" customHeight="1" spans="1:4">
      <c r="A1359" s="3">
        <v>1355</v>
      </c>
      <c r="B1359" s="3" t="str">
        <f>"许新"</f>
        <v>许新</v>
      </c>
      <c r="C1359" s="3" t="s">
        <v>1279</v>
      </c>
      <c r="D1359" s="3"/>
    </row>
    <row r="1360" customHeight="1" spans="1:4">
      <c r="A1360" s="3">
        <v>1356</v>
      </c>
      <c r="B1360" s="3" t="str">
        <f>"盆银仙"</f>
        <v>盆银仙</v>
      </c>
      <c r="C1360" s="3" t="s">
        <v>1280</v>
      </c>
      <c r="D1360" s="3"/>
    </row>
    <row r="1361" customHeight="1" spans="1:4">
      <c r="A1361" s="3">
        <v>1357</v>
      </c>
      <c r="B1361" s="3" t="str">
        <f>"王浩"</f>
        <v>王浩</v>
      </c>
      <c r="C1361" s="3" t="s">
        <v>1281</v>
      </c>
      <c r="D1361" s="3"/>
    </row>
    <row r="1362" customHeight="1" spans="1:4">
      <c r="A1362" s="3">
        <v>1358</v>
      </c>
      <c r="B1362" s="3" t="str">
        <f>"王浩"</f>
        <v>王浩</v>
      </c>
      <c r="C1362" s="3" t="s">
        <v>1282</v>
      </c>
      <c r="D1362" s="3"/>
    </row>
    <row r="1363" customHeight="1" spans="1:4">
      <c r="A1363" s="3">
        <v>1359</v>
      </c>
      <c r="B1363" s="3" t="str">
        <f>"藏天泽"</f>
        <v>藏天泽</v>
      </c>
      <c r="C1363" s="3" t="s">
        <v>1283</v>
      </c>
      <c r="D1363" s="3"/>
    </row>
    <row r="1364" customHeight="1" spans="1:4">
      <c r="A1364" s="3">
        <v>1360</v>
      </c>
      <c r="B1364" s="3" t="str">
        <f>"文达"</f>
        <v>文达</v>
      </c>
      <c r="C1364" s="3" t="s">
        <v>1284</v>
      </c>
      <c r="D1364" s="3"/>
    </row>
    <row r="1365" customHeight="1" spans="1:4">
      <c r="A1365" s="3">
        <v>1361</v>
      </c>
      <c r="B1365" s="3" t="str">
        <f>"黎亚常"</f>
        <v>黎亚常</v>
      </c>
      <c r="C1365" s="3" t="s">
        <v>1285</v>
      </c>
      <c r="D1365" s="3"/>
    </row>
    <row r="1366" customHeight="1" spans="1:4">
      <c r="A1366" s="3">
        <v>1362</v>
      </c>
      <c r="B1366" s="3" t="str">
        <f>"刘裕锦"</f>
        <v>刘裕锦</v>
      </c>
      <c r="C1366" s="3" t="s">
        <v>1286</v>
      </c>
      <c r="D1366" s="3"/>
    </row>
    <row r="1367" customHeight="1" spans="1:4">
      <c r="A1367" s="3">
        <v>1363</v>
      </c>
      <c r="B1367" s="3" t="str">
        <f>"符圣"</f>
        <v>符圣</v>
      </c>
      <c r="C1367" s="3" t="s">
        <v>1287</v>
      </c>
      <c r="D1367" s="3"/>
    </row>
    <row r="1368" customHeight="1" spans="1:4">
      <c r="A1368" s="3">
        <v>1364</v>
      </c>
      <c r="B1368" s="3" t="str">
        <f>"许名康"</f>
        <v>许名康</v>
      </c>
      <c r="C1368" s="3" t="s">
        <v>1288</v>
      </c>
      <c r="D1368" s="3"/>
    </row>
    <row r="1369" customHeight="1" spans="1:4">
      <c r="A1369" s="3">
        <v>1365</v>
      </c>
      <c r="B1369" s="3" t="str">
        <f>"陈垂松"</f>
        <v>陈垂松</v>
      </c>
      <c r="C1369" s="3" t="s">
        <v>1289</v>
      </c>
      <c r="D1369" s="3"/>
    </row>
    <row r="1370" customHeight="1" spans="1:4">
      <c r="A1370" s="3">
        <v>1366</v>
      </c>
      <c r="B1370" s="3" t="str">
        <f>"王玺"</f>
        <v>王玺</v>
      </c>
      <c r="C1370" s="3" t="s">
        <v>1290</v>
      </c>
      <c r="D1370" s="3"/>
    </row>
    <row r="1371" customHeight="1" spans="1:4">
      <c r="A1371" s="3">
        <v>1367</v>
      </c>
      <c r="B1371" s="3" t="str">
        <f>"符泰"</f>
        <v>符泰</v>
      </c>
      <c r="C1371" s="3" t="s">
        <v>1291</v>
      </c>
      <c r="D1371" s="3"/>
    </row>
    <row r="1372" customHeight="1" spans="1:4">
      <c r="A1372" s="3">
        <v>1368</v>
      </c>
      <c r="B1372" s="3" t="str">
        <f>"高航"</f>
        <v>高航</v>
      </c>
      <c r="C1372" s="3" t="s">
        <v>1292</v>
      </c>
      <c r="D1372" s="3"/>
    </row>
    <row r="1373" customHeight="1" spans="1:4">
      <c r="A1373" s="3">
        <v>1369</v>
      </c>
      <c r="B1373" s="3" t="str">
        <f>"王小倩"</f>
        <v>王小倩</v>
      </c>
      <c r="C1373" s="3" t="s">
        <v>1293</v>
      </c>
      <c r="D1373" s="3"/>
    </row>
    <row r="1374" customHeight="1" spans="1:4">
      <c r="A1374" s="3">
        <v>1370</v>
      </c>
      <c r="B1374" s="3" t="str">
        <f>"吴祝旭"</f>
        <v>吴祝旭</v>
      </c>
      <c r="C1374" s="3" t="s">
        <v>1294</v>
      </c>
      <c r="D1374" s="3"/>
    </row>
    <row r="1375" customHeight="1" spans="1:4">
      <c r="A1375" s="3">
        <v>1371</v>
      </c>
      <c r="B1375" s="3" t="str">
        <f>"袁书佳"</f>
        <v>袁书佳</v>
      </c>
      <c r="C1375" s="3" t="s">
        <v>1295</v>
      </c>
      <c r="D1375" s="3"/>
    </row>
    <row r="1376" customHeight="1" spans="1:4">
      <c r="A1376" s="3">
        <v>1372</v>
      </c>
      <c r="B1376" s="3" t="str">
        <f>"刘少弟"</f>
        <v>刘少弟</v>
      </c>
      <c r="C1376" s="3" t="s">
        <v>1296</v>
      </c>
      <c r="D1376" s="3"/>
    </row>
    <row r="1377" customHeight="1" spans="1:4">
      <c r="A1377" s="3">
        <v>1373</v>
      </c>
      <c r="B1377" s="3" t="str">
        <f>"陈国敏"</f>
        <v>陈国敏</v>
      </c>
      <c r="C1377" s="3" t="s">
        <v>1297</v>
      </c>
      <c r="D1377" s="3"/>
    </row>
    <row r="1378" customHeight="1" spans="1:4">
      <c r="A1378" s="3">
        <v>1374</v>
      </c>
      <c r="B1378" s="3" t="str">
        <f>"王英昌"</f>
        <v>王英昌</v>
      </c>
      <c r="C1378" s="3" t="s">
        <v>1298</v>
      </c>
      <c r="D1378" s="3"/>
    </row>
    <row r="1379" customHeight="1" spans="1:4">
      <c r="A1379" s="3">
        <v>1375</v>
      </c>
      <c r="B1379" s="3" t="str">
        <f>"张日峰"</f>
        <v>张日峰</v>
      </c>
      <c r="C1379" s="3" t="s">
        <v>1299</v>
      </c>
      <c r="D1379" s="3"/>
    </row>
    <row r="1380" customHeight="1" spans="1:4">
      <c r="A1380" s="3">
        <v>1376</v>
      </c>
      <c r="B1380" s="3" t="str">
        <f>"符鸿泽"</f>
        <v>符鸿泽</v>
      </c>
      <c r="C1380" s="3" t="s">
        <v>1300</v>
      </c>
      <c r="D1380" s="3"/>
    </row>
    <row r="1381" customHeight="1" spans="1:4">
      <c r="A1381" s="3">
        <v>1377</v>
      </c>
      <c r="B1381" s="3" t="str">
        <f>"林道政"</f>
        <v>林道政</v>
      </c>
      <c r="C1381" s="3" t="s">
        <v>1301</v>
      </c>
      <c r="D1381" s="3"/>
    </row>
    <row r="1382" customHeight="1" spans="1:4">
      <c r="A1382" s="3">
        <v>1378</v>
      </c>
      <c r="B1382" s="3" t="str">
        <f>"王航"</f>
        <v>王航</v>
      </c>
      <c r="C1382" s="3" t="s">
        <v>1302</v>
      </c>
      <c r="D1382" s="3"/>
    </row>
    <row r="1383" customHeight="1" spans="1:4">
      <c r="A1383" s="3">
        <v>1379</v>
      </c>
      <c r="B1383" s="3" t="str">
        <f>"曾德龙"</f>
        <v>曾德龙</v>
      </c>
      <c r="C1383" s="3" t="s">
        <v>1303</v>
      </c>
      <c r="D1383" s="3"/>
    </row>
    <row r="1384" customHeight="1" spans="1:4">
      <c r="A1384" s="3">
        <v>1380</v>
      </c>
      <c r="B1384" s="3" t="str">
        <f>"彭伦健"</f>
        <v>彭伦健</v>
      </c>
      <c r="C1384" s="3" t="s">
        <v>1304</v>
      </c>
      <c r="D1384" s="3"/>
    </row>
    <row r="1385" customHeight="1" spans="1:4">
      <c r="A1385" s="3">
        <v>1381</v>
      </c>
      <c r="B1385" s="3" t="str">
        <f>"冯宜威"</f>
        <v>冯宜威</v>
      </c>
      <c r="C1385" s="3" t="s">
        <v>1305</v>
      </c>
      <c r="D1385" s="3"/>
    </row>
    <row r="1386" customHeight="1" spans="1:4">
      <c r="A1386" s="3">
        <v>1382</v>
      </c>
      <c r="B1386" s="3" t="str">
        <f>"陈盛"</f>
        <v>陈盛</v>
      </c>
      <c r="C1386" s="3" t="s">
        <v>1191</v>
      </c>
      <c r="D1386" s="3"/>
    </row>
    <row r="1387" customHeight="1" spans="1:4">
      <c r="A1387" s="3">
        <v>1383</v>
      </c>
      <c r="B1387" s="3" t="str">
        <f>"徐雅婕"</f>
        <v>徐雅婕</v>
      </c>
      <c r="C1387" s="3" t="s">
        <v>1306</v>
      </c>
      <c r="D1387" s="3"/>
    </row>
    <row r="1388" customHeight="1" spans="1:4">
      <c r="A1388" s="3">
        <v>1384</v>
      </c>
      <c r="B1388" s="3" t="str">
        <f>"谭成儒"</f>
        <v>谭成儒</v>
      </c>
      <c r="C1388" s="3" t="s">
        <v>1307</v>
      </c>
      <c r="D1388" s="3"/>
    </row>
    <row r="1389" customHeight="1" spans="1:4">
      <c r="A1389" s="3">
        <v>1385</v>
      </c>
      <c r="B1389" s="3" t="str">
        <f>"雷训"</f>
        <v>雷训</v>
      </c>
      <c r="C1389" s="3" t="s">
        <v>1308</v>
      </c>
      <c r="D1389" s="3"/>
    </row>
    <row r="1390" customHeight="1" spans="1:4">
      <c r="A1390" s="3">
        <v>1386</v>
      </c>
      <c r="B1390" s="3" t="str">
        <f>"林喜廷"</f>
        <v>林喜廷</v>
      </c>
      <c r="C1390" s="3" t="s">
        <v>1309</v>
      </c>
      <c r="D1390" s="3"/>
    </row>
    <row r="1391" customHeight="1" spans="1:4">
      <c r="A1391" s="3">
        <v>1387</v>
      </c>
      <c r="B1391" s="3" t="str">
        <f>"邢青云"</f>
        <v>邢青云</v>
      </c>
      <c r="C1391" s="3" t="s">
        <v>1310</v>
      </c>
      <c r="D1391" s="3"/>
    </row>
    <row r="1392" customHeight="1" spans="1:4">
      <c r="A1392" s="3">
        <v>1388</v>
      </c>
      <c r="B1392" s="3" t="str">
        <f>"王晓程"</f>
        <v>王晓程</v>
      </c>
      <c r="C1392" s="3" t="s">
        <v>1311</v>
      </c>
      <c r="D1392" s="3"/>
    </row>
    <row r="1393" customHeight="1" spans="1:4">
      <c r="A1393" s="3">
        <v>1389</v>
      </c>
      <c r="B1393" s="3" t="str">
        <f>"符荣忠"</f>
        <v>符荣忠</v>
      </c>
      <c r="C1393" s="3" t="s">
        <v>1312</v>
      </c>
      <c r="D1393" s="3"/>
    </row>
    <row r="1394" customHeight="1" spans="1:4">
      <c r="A1394" s="3">
        <v>1390</v>
      </c>
      <c r="B1394" s="3" t="str">
        <f>"赵钧豪"</f>
        <v>赵钧豪</v>
      </c>
      <c r="C1394" s="3" t="s">
        <v>1313</v>
      </c>
      <c r="D1394" s="3"/>
    </row>
    <row r="1395" customHeight="1" spans="1:4">
      <c r="A1395" s="3">
        <v>1391</v>
      </c>
      <c r="B1395" s="3" t="str">
        <f>"符永贵"</f>
        <v>符永贵</v>
      </c>
      <c r="C1395" s="3" t="s">
        <v>1300</v>
      </c>
      <c r="D1395" s="3"/>
    </row>
    <row r="1396" customHeight="1" spans="1:4">
      <c r="A1396" s="3">
        <v>1392</v>
      </c>
      <c r="B1396" s="3" t="str">
        <f>"王盛锋"</f>
        <v>王盛锋</v>
      </c>
      <c r="C1396" s="3" t="s">
        <v>1314</v>
      </c>
      <c r="D1396" s="3"/>
    </row>
    <row r="1397" customHeight="1" spans="1:4">
      <c r="A1397" s="3">
        <v>1393</v>
      </c>
      <c r="B1397" s="3" t="str">
        <f>"陈宇洁"</f>
        <v>陈宇洁</v>
      </c>
      <c r="C1397" s="3" t="s">
        <v>1315</v>
      </c>
      <c r="D1397" s="3"/>
    </row>
    <row r="1398" customHeight="1" spans="1:4">
      <c r="A1398" s="3">
        <v>1394</v>
      </c>
      <c r="B1398" s="3" t="str">
        <f>"江珊"</f>
        <v>江珊</v>
      </c>
      <c r="C1398" s="3" t="s">
        <v>1316</v>
      </c>
      <c r="D1398" s="3"/>
    </row>
    <row r="1399" customHeight="1" spans="1:4">
      <c r="A1399" s="3">
        <v>1395</v>
      </c>
      <c r="B1399" s="3" t="str">
        <f>"冯妍茹"</f>
        <v>冯妍茹</v>
      </c>
      <c r="C1399" s="3" t="s">
        <v>1317</v>
      </c>
      <c r="D1399" s="3"/>
    </row>
    <row r="1400" customHeight="1" spans="1:4">
      <c r="A1400" s="3">
        <v>1396</v>
      </c>
      <c r="B1400" s="3" t="str">
        <f>"黄志幻"</f>
        <v>黄志幻</v>
      </c>
      <c r="C1400" s="3" t="s">
        <v>1318</v>
      </c>
      <c r="D1400" s="3"/>
    </row>
    <row r="1401" customHeight="1" spans="1:4">
      <c r="A1401" s="3">
        <v>1397</v>
      </c>
      <c r="B1401" s="3" t="str">
        <f>"唐明翔"</f>
        <v>唐明翔</v>
      </c>
      <c r="C1401" s="3" t="s">
        <v>1319</v>
      </c>
      <c r="D1401" s="3"/>
    </row>
    <row r="1402" customHeight="1" spans="1:4">
      <c r="A1402" s="3">
        <v>1398</v>
      </c>
      <c r="B1402" s="3" t="str">
        <f>"王新茹"</f>
        <v>王新茹</v>
      </c>
      <c r="C1402" s="3" t="s">
        <v>1320</v>
      </c>
      <c r="D1402" s="3"/>
    </row>
    <row r="1403" customHeight="1" spans="1:4">
      <c r="A1403" s="3">
        <v>1399</v>
      </c>
      <c r="B1403" s="3" t="str">
        <f>"李明甲"</f>
        <v>李明甲</v>
      </c>
      <c r="C1403" s="3" t="s">
        <v>1321</v>
      </c>
      <c r="D1403" s="3"/>
    </row>
    <row r="1404" customHeight="1" spans="1:4">
      <c r="A1404" s="3">
        <v>1400</v>
      </c>
      <c r="B1404" s="3" t="str">
        <f>"秦伶银"</f>
        <v>秦伶银</v>
      </c>
      <c r="C1404" s="3" t="s">
        <v>1322</v>
      </c>
      <c r="D1404" s="3"/>
    </row>
    <row r="1405" customHeight="1" spans="1:4">
      <c r="A1405" s="3">
        <v>1401</v>
      </c>
      <c r="B1405" s="3" t="str">
        <f>"蔡亲政"</f>
        <v>蔡亲政</v>
      </c>
      <c r="C1405" s="3" t="s">
        <v>1323</v>
      </c>
      <c r="D1405" s="3"/>
    </row>
    <row r="1406" customHeight="1" spans="1:4">
      <c r="A1406" s="3">
        <v>1402</v>
      </c>
      <c r="B1406" s="3" t="str">
        <f>"陈以研"</f>
        <v>陈以研</v>
      </c>
      <c r="C1406" s="3" t="s">
        <v>1324</v>
      </c>
      <c r="D1406" s="3"/>
    </row>
    <row r="1407" customHeight="1" spans="1:4">
      <c r="A1407" s="3">
        <v>1403</v>
      </c>
      <c r="B1407" s="3" t="str">
        <f>"陈世伟"</f>
        <v>陈世伟</v>
      </c>
      <c r="C1407" s="3" t="s">
        <v>1325</v>
      </c>
      <c r="D1407" s="3"/>
    </row>
    <row r="1408" customHeight="1" spans="1:4">
      <c r="A1408" s="3">
        <v>1404</v>
      </c>
      <c r="B1408" s="3" t="str">
        <f>"文天南"</f>
        <v>文天南</v>
      </c>
      <c r="C1408" s="3" t="s">
        <v>1326</v>
      </c>
      <c r="D1408" s="3"/>
    </row>
    <row r="1409" customHeight="1" spans="1:4">
      <c r="A1409" s="3">
        <v>1405</v>
      </c>
      <c r="B1409" s="3" t="str">
        <f>"符文进"</f>
        <v>符文进</v>
      </c>
      <c r="C1409" s="3" t="s">
        <v>1327</v>
      </c>
      <c r="D1409" s="3"/>
    </row>
    <row r="1410" customHeight="1" spans="1:4">
      <c r="A1410" s="3">
        <v>1406</v>
      </c>
      <c r="B1410" s="3" t="str">
        <f>"龙丁广"</f>
        <v>龙丁广</v>
      </c>
      <c r="C1410" s="3" t="s">
        <v>1328</v>
      </c>
      <c r="D1410" s="3"/>
    </row>
    <row r="1411" customHeight="1" spans="1:4">
      <c r="A1411" s="3">
        <v>1407</v>
      </c>
      <c r="B1411" s="3" t="str">
        <f>"蔡教勋"</f>
        <v>蔡教勋</v>
      </c>
      <c r="C1411" s="3" t="s">
        <v>1329</v>
      </c>
      <c r="D1411" s="3"/>
    </row>
    <row r="1412" customHeight="1" spans="1:4">
      <c r="A1412" s="3">
        <v>1408</v>
      </c>
      <c r="B1412" s="3" t="str">
        <f>"梁敏"</f>
        <v>梁敏</v>
      </c>
      <c r="C1412" s="3" t="s">
        <v>1330</v>
      </c>
      <c r="D1412" s="3"/>
    </row>
    <row r="1413" customHeight="1" spans="1:4">
      <c r="A1413" s="3">
        <v>1409</v>
      </c>
      <c r="B1413" s="3" t="str">
        <f>"李智泽"</f>
        <v>李智泽</v>
      </c>
      <c r="C1413" s="3" t="s">
        <v>1331</v>
      </c>
      <c r="D1413" s="3"/>
    </row>
    <row r="1414" customHeight="1" spans="1:4">
      <c r="A1414" s="3">
        <v>1410</v>
      </c>
      <c r="B1414" s="3" t="str">
        <f>"安永乐"</f>
        <v>安永乐</v>
      </c>
      <c r="C1414" s="3" t="s">
        <v>1332</v>
      </c>
      <c r="D1414" s="3"/>
    </row>
    <row r="1415" customHeight="1" spans="1:4">
      <c r="A1415" s="3">
        <v>1411</v>
      </c>
      <c r="B1415" s="3" t="str">
        <f>"王岗  "</f>
        <v>王岗  </v>
      </c>
      <c r="C1415" s="3" t="s">
        <v>1333</v>
      </c>
      <c r="D1415" s="3"/>
    </row>
    <row r="1416" customHeight="1" spans="1:4">
      <c r="A1416" s="3">
        <v>1412</v>
      </c>
      <c r="B1416" s="3" t="str">
        <f>"郭仁亮"</f>
        <v>郭仁亮</v>
      </c>
      <c r="C1416" s="3" t="s">
        <v>1334</v>
      </c>
      <c r="D1416" s="3"/>
    </row>
    <row r="1417" customHeight="1" spans="1:4">
      <c r="A1417" s="3">
        <v>1413</v>
      </c>
      <c r="B1417" s="3" t="str">
        <f>"杨成义"</f>
        <v>杨成义</v>
      </c>
      <c r="C1417" s="3" t="s">
        <v>1335</v>
      </c>
      <c r="D1417" s="3"/>
    </row>
    <row r="1418" customHeight="1" spans="1:4">
      <c r="A1418" s="3">
        <v>1414</v>
      </c>
      <c r="B1418" s="3" t="str">
        <f>"丁岚篪"</f>
        <v>丁岚篪</v>
      </c>
      <c r="C1418" s="3" t="s">
        <v>1336</v>
      </c>
      <c r="D1418" s="3"/>
    </row>
    <row r="1419" customHeight="1" spans="1:4">
      <c r="A1419" s="3">
        <v>1415</v>
      </c>
      <c r="B1419" s="3" t="str">
        <f>"王旭"</f>
        <v>王旭</v>
      </c>
      <c r="C1419" s="3" t="s">
        <v>1337</v>
      </c>
      <c r="D1419" s="3"/>
    </row>
    <row r="1420" customHeight="1" spans="1:4">
      <c r="A1420" s="3">
        <v>1416</v>
      </c>
      <c r="B1420" s="3" t="str">
        <f>"宋宇治"</f>
        <v>宋宇治</v>
      </c>
      <c r="C1420" s="3" t="s">
        <v>1338</v>
      </c>
      <c r="D1420" s="3"/>
    </row>
    <row r="1421" customHeight="1" spans="1:4">
      <c r="A1421" s="3">
        <v>1417</v>
      </c>
      <c r="B1421" s="3" t="str">
        <f>"韩腾"</f>
        <v>韩腾</v>
      </c>
      <c r="C1421" s="3" t="s">
        <v>1339</v>
      </c>
      <c r="D1421" s="3"/>
    </row>
    <row r="1422" customHeight="1" spans="1:4">
      <c r="A1422" s="3">
        <v>1418</v>
      </c>
      <c r="B1422" s="3" t="str">
        <f>"陈辉"</f>
        <v>陈辉</v>
      </c>
      <c r="C1422" s="3" t="s">
        <v>1340</v>
      </c>
      <c r="D1422" s="3"/>
    </row>
    <row r="1423" customHeight="1" spans="1:4">
      <c r="A1423" s="3">
        <v>1419</v>
      </c>
      <c r="B1423" s="3" t="str">
        <f>"符有介"</f>
        <v>符有介</v>
      </c>
      <c r="C1423" s="3" t="s">
        <v>1341</v>
      </c>
      <c r="D1423" s="3"/>
    </row>
    <row r="1424" customHeight="1" spans="1:4">
      <c r="A1424" s="3">
        <v>1420</v>
      </c>
      <c r="B1424" s="3" t="str">
        <f>"符东"</f>
        <v>符东</v>
      </c>
      <c r="C1424" s="3" t="s">
        <v>1342</v>
      </c>
      <c r="D1424" s="3"/>
    </row>
    <row r="1425" customHeight="1" spans="1:4">
      <c r="A1425" s="3">
        <v>1421</v>
      </c>
      <c r="B1425" s="3" t="str">
        <f>"刘文理"</f>
        <v>刘文理</v>
      </c>
      <c r="C1425" s="3" t="s">
        <v>1343</v>
      </c>
      <c r="D1425" s="3"/>
    </row>
    <row r="1426" customHeight="1" spans="1:4">
      <c r="A1426" s="3">
        <v>1422</v>
      </c>
      <c r="B1426" s="3" t="str">
        <f>"梁舒慧"</f>
        <v>梁舒慧</v>
      </c>
      <c r="C1426" s="3" t="s">
        <v>1344</v>
      </c>
      <c r="D1426" s="3"/>
    </row>
    <row r="1427" customHeight="1" spans="1:4">
      <c r="A1427" s="3">
        <v>1423</v>
      </c>
      <c r="B1427" s="3" t="str">
        <f>"黄培民"</f>
        <v>黄培民</v>
      </c>
      <c r="C1427" s="3" t="s">
        <v>1345</v>
      </c>
      <c r="D1427" s="3"/>
    </row>
    <row r="1428" customHeight="1" spans="1:4">
      <c r="A1428" s="3">
        <v>1424</v>
      </c>
      <c r="B1428" s="3" t="str">
        <f>"刘昭昭"</f>
        <v>刘昭昭</v>
      </c>
      <c r="C1428" s="3" t="s">
        <v>1346</v>
      </c>
      <c r="D1428" s="3"/>
    </row>
    <row r="1429" customHeight="1" spans="1:4">
      <c r="A1429" s="3">
        <v>1425</v>
      </c>
      <c r="B1429" s="3" t="str">
        <f>"周振宇"</f>
        <v>周振宇</v>
      </c>
      <c r="C1429" s="3" t="s">
        <v>1347</v>
      </c>
      <c r="D1429" s="3"/>
    </row>
    <row r="1430" customHeight="1" spans="1:4">
      <c r="A1430" s="3">
        <v>1426</v>
      </c>
      <c r="B1430" s="3" t="str">
        <f>"吴宥伯"</f>
        <v>吴宥伯</v>
      </c>
      <c r="C1430" s="3" t="s">
        <v>1348</v>
      </c>
      <c r="D1430" s="3"/>
    </row>
    <row r="1431" customHeight="1" spans="1:4">
      <c r="A1431" s="3">
        <v>1427</v>
      </c>
      <c r="B1431" s="3" t="str">
        <f>"李林泉"</f>
        <v>李林泉</v>
      </c>
      <c r="C1431" s="3" t="s">
        <v>1349</v>
      </c>
      <c r="D1431" s="3"/>
    </row>
    <row r="1432" customHeight="1" spans="1:4">
      <c r="A1432" s="3">
        <v>1428</v>
      </c>
      <c r="B1432" s="3" t="str">
        <f>"陆英富"</f>
        <v>陆英富</v>
      </c>
      <c r="C1432" s="3" t="s">
        <v>1350</v>
      </c>
      <c r="D1432" s="3"/>
    </row>
    <row r="1433" customHeight="1" spans="1:4">
      <c r="A1433" s="3">
        <v>1429</v>
      </c>
      <c r="B1433" s="3" t="str">
        <f>"冯静"</f>
        <v>冯静</v>
      </c>
      <c r="C1433" s="3" t="s">
        <v>1351</v>
      </c>
      <c r="D1433" s="3"/>
    </row>
    <row r="1434" customHeight="1" spans="1:4">
      <c r="A1434" s="3">
        <v>1430</v>
      </c>
      <c r="B1434" s="3" t="str">
        <f>"张丰贤"</f>
        <v>张丰贤</v>
      </c>
      <c r="C1434" s="3" t="s">
        <v>1352</v>
      </c>
      <c r="D1434" s="3"/>
    </row>
    <row r="1435" customHeight="1" spans="1:4">
      <c r="A1435" s="3">
        <v>1431</v>
      </c>
      <c r="B1435" s="3" t="str">
        <f>"王政森"</f>
        <v>王政森</v>
      </c>
      <c r="C1435" s="3" t="s">
        <v>1353</v>
      </c>
      <c r="D1435" s="3"/>
    </row>
    <row r="1436" customHeight="1" spans="1:4">
      <c r="A1436" s="3">
        <v>1432</v>
      </c>
      <c r="B1436" s="3" t="str">
        <f>"黄实贵"</f>
        <v>黄实贵</v>
      </c>
      <c r="C1436" s="3" t="s">
        <v>1354</v>
      </c>
      <c r="D1436" s="3"/>
    </row>
    <row r="1437" customHeight="1" spans="1:4">
      <c r="A1437" s="3">
        <v>1433</v>
      </c>
      <c r="B1437" s="3" t="str">
        <f>"汤正学"</f>
        <v>汤正学</v>
      </c>
      <c r="C1437" s="3" t="s">
        <v>1355</v>
      </c>
      <c r="D1437" s="3"/>
    </row>
    <row r="1438" customHeight="1" spans="1:4">
      <c r="A1438" s="3">
        <v>1434</v>
      </c>
      <c r="B1438" s="3" t="str">
        <f>"周浩"</f>
        <v>周浩</v>
      </c>
      <c r="C1438" s="3" t="s">
        <v>1356</v>
      </c>
      <c r="D1438" s="3"/>
    </row>
    <row r="1439" customHeight="1" spans="1:4">
      <c r="A1439" s="3">
        <v>1435</v>
      </c>
      <c r="B1439" s="3" t="str">
        <f>"徐光业"</f>
        <v>徐光业</v>
      </c>
      <c r="C1439" s="3" t="s">
        <v>1357</v>
      </c>
      <c r="D1439" s="3"/>
    </row>
    <row r="1440" customHeight="1" spans="1:4">
      <c r="A1440" s="3">
        <v>1436</v>
      </c>
      <c r="B1440" s="3" t="str">
        <f>"卢玉凡"</f>
        <v>卢玉凡</v>
      </c>
      <c r="C1440" s="3" t="s">
        <v>1358</v>
      </c>
      <c r="D1440" s="3"/>
    </row>
    <row r="1441" customHeight="1" spans="1:4">
      <c r="A1441" s="3">
        <v>1437</v>
      </c>
      <c r="B1441" s="3" t="str">
        <f>"刘雅琴"</f>
        <v>刘雅琴</v>
      </c>
      <c r="C1441" s="3" t="s">
        <v>1359</v>
      </c>
      <c r="D1441" s="3"/>
    </row>
    <row r="1442" customHeight="1" spans="1:4">
      <c r="A1442" s="3">
        <v>1438</v>
      </c>
      <c r="B1442" s="3" t="str">
        <f>"符泮升"</f>
        <v>符泮升</v>
      </c>
      <c r="C1442" s="3" t="s">
        <v>1360</v>
      </c>
      <c r="D1442" s="3"/>
    </row>
    <row r="1443" customHeight="1" spans="1:4">
      <c r="A1443" s="3">
        <v>1439</v>
      </c>
      <c r="B1443" s="3" t="str">
        <f>"张旗"</f>
        <v>张旗</v>
      </c>
      <c r="C1443" s="3" t="s">
        <v>1361</v>
      </c>
      <c r="D1443" s="3"/>
    </row>
    <row r="1444" customHeight="1" spans="1:4">
      <c r="A1444" s="3">
        <v>1440</v>
      </c>
      <c r="B1444" s="3" t="str">
        <f>"张润涛"</f>
        <v>张润涛</v>
      </c>
      <c r="C1444" s="3" t="s">
        <v>1362</v>
      </c>
      <c r="D1444" s="3"/>
    </row>
    <row r="1445" customHeight="1" spans="1:4">
      <c r="A1445" s="3">
        <v>1441</v>
      </c>
      <c r="B1445" s="3" t="str">
        <f>"蔡莉"</f>
        <v>蔡莉</v>
      </c>
      <c r="C1445" s="3" t="s">
        <v>1363</v>
      </c>
      <c r="D1445" s="3"/>
    </row>
    <row r="1446" customHeight="1" spans="1:4">
      <c r="A1446" s="3">
        <v>1442</v>
      </c>
      <c r="B1446" s="3" t="str">
        <f>"郑霖学"</f>
        <v>郑霖学</v>
      </c>
      <c r="C1446" s="3" t="s">
        <v>1364</v>
      </c>
      <c r="D1446" s="3"/>
    </row>
    <row r="1447" customHeight="1" spans="1:4">
      <c r="A1447" s="3">
        <v>1443</v>
      </c>
      <c r="B1447" s="3" t="str">
        <f>"靳延魁"</f>
        <v>靳延魁</v>
      </c>
      <c r="C1447" s="3" t="s">
        <v>1365</v>
      </c>
      <c r="D1447" s="3"/>
    </row>
    <row r="1448" customHeight="1" spans="1:4">
      <c r="A1448" s="3">
        <v>1444</v>
      </c>
      <c r="B1448" s="3" t="str">
        <f>"孙杰雪"</f>
        <v>孙杰雪</v>
      </c>
      <c r="C1448" s="3" t="s">
        <v>1366</v>
      </c>
      <c r="D1448" s="3"/>
    </row>
    <row r="1449" customHeight="1" spans="1:4">
      <c r="A1449" s="3">
        <v>1445</v>
      </c>
      <c r="B1449" s="3" t="str">
        <f>"欧景纯"</f>
        <v>欧景纯</v>
      </c>
      <c r="C1449" s="3" t="s">
        <v>1367</v>
      </c>
      <c r="D1449" s="3"/>
    </row>
    <row r="1450" customHeight="1" spans="1:4">
      <c r="A1450" s="3">
        <v>1446</v>
      </c>
      <c r="B1450" s="3" t="str">
        <f>"胡雪琴"</f>
        <v>胡雪琴</v>
      </c>
      <c r="C1450" s="3" t="s">
        <v>1368</v>
      </c>
      <c r="D1450" s="3"/>
    </row>
    <row r="1451" customHeight="1" spans="1:4">
      <c r="A1451" s="3">
        <v>1447</v>
      </c>
      <c r="B1451" s="3" t="str">
        <f>"张潇匀"</f>
        <v>张潇匀</v>
      </c>
      <c r="C1451" s="3" t="s">
        <v>1369</v>
      </c>
      <c r="D1451" s="3"/>
    </row>
    <row r="1452" customHeight="1" spans="1:4">
      <c r="A1452" s="3">
        <v>1448</v>
      </c>
      <c r="B1452" s="3" t="str">
        <f>"刘婷芳"</f>
        <v>刘婷芳</v>
      </c>
      <c r="C1452" s="3" t="s">
        <v>1370</v>
      </c>
      <c r="D1452" s="3"/>
    </row>
    <row r="1453" customHeight="1" spans="1:4">
      <c r="A1453" s="3">
        <v>1449</v>
      </c>
      <c r="B1453" s="3" t="str">
        <f>"郎婧一"</f>
        <v>郎婧一</v>
      </c>
      <c r="C1453" s="3" t="s">
        <v>1371</v>
      </c>
      <c r="D1453" s="3"/>
    </row>
    <row r="1454" customHeight="1" spans="1:4">
      <c r="A1454" s="3">
        <v>1450</v>
      </c>
      <c r="B1454" s="3" t="str">
        <f>"潘丽静"</f>
        <v>潘丽静</v>
      </c>
      <c r="C1454" s="3" t="s">
        <v>1372</v>
      </c>
      <c r="D1454" s="3"/>
    </row>
    <row r="1455" customHeight="1" spans="1:4">
      <c r="A1455" s="3">
        <v>1451</v>
      </c>
      <c r="B1455" s="3" t="str">
        <f>"吴献周"</f>
        <v>吴献周</v>
      </c>
      <c r="C1455" s="3" t="s">
        <v>1373</v>
      </c>
      <c r="D1455" s="3"/>
    </row>
    <row r="1456" customHeight="1" spans="1:4">
      <c r="A1456" s="3">
        <v>1452</v>
      </c>
      <c r="B1456" s="3" t="str">
        <f>"黄泽蓝"</f>
        <v>黄泽蓝</v>
      </c>
      <c r="C1456" s="3" t="s">
        <v>815</v>
      </c>
      <c r="D1456" s="3"/>
    </row>
    <row r="1457" customHeight="1" spans="1:4">
      <c r="A1457" s="3">
        <v>1453</v>
      </c>
      <c r="B1457" s="3" t="str">
        <f>"李秋红"</f>
        <v>李秋红</v>
      </c>
      <c r="C1457" s="3" t="s">
        <v>1374</v>
      </c>
      <c r="D1457" s="3"/>
    </row>
    <row r="1458" customHeight="1" spans="1:4">
      <c r="A1458" s="3">
        <v>1454</v>
      </c>
      <c r="B1458" s="3" t="str">
        <f>"何爱林"</f>
        <v>何爱林</v>
      </c>
      <c r="C1458" s="3" t="s">
        <v>1375</v>
      </c>
      <c r="D1458" s="3"/>
    </row>
    <row r="1459" customHeight="1" spans="1:4">
      <c r="A1459" s="3">
        <v>1455</v>
      </c>
      <c r="B1459" s="3" t="str">
        <f>"宁小风"</f>
        <v>宁小风</v>
      </c>
      <c r="C1459" s="3" t="s">
        <v>1376</v>
      </c>
      <c r="D1459" s="3"/>
    </row>
    <row r="1460" customHeight="1" spans="1:4">
      <c r="A1460" s="3">
        <v>1456</v>
      </c>
      <c r="B1460" s="3" t="str">
        <f>"朱星波"</f>
        <v>朱星波</v>
      </c>
      <c r="C1460" s="3" t="s">
        <v>1377</v>
      </c>
      <c r="D1460" s="3"/>
    </row>
    <row r="1461" customHeight="1" spans="1:4">
      <c r="A1461" s="3">
        <v>1457</v>
      </c>
      <c r="B1461" s="3" t="str">
        <f>"薛道发"</f>
        <v>薛道发</v>
      </c>
      <c r="C1461" s="3" t="s">
        <v>1378</v>
      </c>
      <c r="D1461" s="3"/>
    </row>
    <row r="1462" customHeight="1" spans="1:4">
      <c r="A1462" s="3">
        <v>1458</v>
      </c>
      <c r="B1462" s="3" t="str">
        <f>"王佳琦"</f>
        <v>王佳琦</v>
      </c>
      <c r="C1462" s="3" t="s">
        <v>1379</v>
      </c>
      <c r="D1462" s="3"/>
    </row>
    <row r="1463" customHeight="1" spans="1:4">
      <c r="A1463" s="3">
        <v>1459</v>
      </c>
      <c r="B1463" s="3" t="str">
        <f>"符天廷"</f>
        <v>符天廷</v>
      </c>
      <c r="C1463" s="3" t="s">
        <v>1380</v>
      </c>
      <c r="D1463" s="3"/>
    </row>
    <row r="1464" customHeight="1" spans="1:4">
      <c r="A1464" s="3">
        <v>1460</v>
      </c>
      <c r="B1464" s="3" t="str">
        <f>"邱泉芊"</f>
        <v>邱泉芊</v>
      </c>
      <c r="C1464" s="3" t="s">
        <v>1381</v>
      </c>
      <c r="D1464" s="3"/>
    </row>
    <row r="1465" customHeight="1" spans="1:4">
      <c r="A1465" s="3">
        <v>1461</v>
      </c>
      <c r="B1465" s="3" t="str">
        <f>"莫丽茵"</f>
        <v>莫丽茵</v>
      </c>
      <c r="C1465" s="3" t="s">
        <v>1382</v>
      </c>
      <c r="D1465" s="3"/>
    </row>
    <row r="1466" customHeight="1" spans="1:4">
      <c r="A1466" s="3">
        <v>1462</v>
      </c>
      <c r="B1466" s="3" t="str">
        <f>"李妍萍"</f>
        <v>李妍萍</v>
      </c>
      <c r="C1466" s="3" t="s">
        <v>1383</v>
      </c>
      <c r="D1466" s="3"/>
    </row>
    <row r="1467" customHeight="1" spans="1:4">
      <c r="A1467" s="3">
        <v>1463</v>
      </c>
      <c r="B1467" s="3" t="str">
        <f>"冯正"</f>
        <v>冯正</v>
      </c>
      <c r="C1467" s="3" t="s">
        <v>1384</v>
      </c>
      <c r="D1467" s="3"/>
    </row>
    <row r="1468" customHeight="1" spans="1:4">
      <c r="A1468" s="3">
        <v>1464</v>
      </c>
      <c r="B1468" s="3" t="str">
        <f>"黄妹妹"</f>
        <v>黄妹妹</v>
      </c>
      <c r="C1468" s="3" t="s">
        <v>1385</v>
      </c>
      <c r="D1468" s="3"/>
    </row>
    <row r="1469" customHeight="1" spans="1:4">
      <c r="A1469" s="3">
        <v>1465</v>
      </c>
      <c r="B1469" s="3" t="str">
        <f>"蔡如双"</f>
        <v>蔡如双</v>
      </c>
      <c r="C1469" s="3" t="s">
        <v>1386</v>
      </c>
      <c r="D1469" s="3"/>
    </row>
    <row r="1470" customHeight="1" spans="1:4">
      <c r="A1470" s="3">
        <v>1466</v>
      </c>
      <c r="B1470" s="3" t="str">
        <f>"杨珊珊"</f>
        <v>杨珊珊</v>
      </c>
      <c r="C1470" s="3" t="s">
        <v>1387</v>
      </c>
      <c r="D1470" s="3"/>
    </row>
    <row r="1471" customHeight="1" spans="1:4">
      <c r="A1471" s="3">
        <v>1467</v>
      </c>
      <c r="B1471" s="3" t="str">
        <f>"辛亮亮"</f>
        <v>辛亮亮</v>
      </c>
      <c r="C1471" s="3" t="s">
        <v>1388</v>
      </c>
      <c r="D1471" s="3"/>
    </row>
    <row r="1472" customHeight="1" spans="1:4">
      <c r="A1472" s="3">
        <v>1468</v>
      </c>
      <c r="B1472" s="3" t="str">
        <f>"张作婷"</f>
        <v>张作婷</v>
      </c>
      <c r="C1472" s="3" t="s">
        <v>176</v>
      </c>
      <c r="D1472" s="3"/>
    </row>
    <row r="1473" customHeight="1" spans="1:4">
      <c r="A1473" s="3">
        <v>1469</v>
      </c>
      <c r="B1473" s="3" t="str">
        <f>"李耀"</f>
        <v>李耀</v>
      </c>
      <c r="C1473" s="3" t="s">
        <v>1389</v>
      </c>
      <c r="D1473" s="3"/>
    </row>
    <row r="1474" customHeight="1" spans="1:4">
      <c r="A1474" s="3">
        <v>1470</v>
      </c>
      <c r="B1474" s="3" t="str">
        <f>"孙艺林"</f>
        <v>孙艺林</v>
      </c>
      <c r="C1474" s="3" t="s">
        <v>1390</v>
      </c>
      <c r="D1474" s="3"/>
    </row>
    <row r="1475" customHeight="1" spans="1:4">
      <c r="A1475" s="3">
        <v>1471</v>
      </c>
      <c r="B1475" s="3" t="str">
        <f>"莫小米"</f>
        <v>莫小米</v>
      </c>
      <c r="C1475" s="3" t="s">
        <v>1391</v>
      </c>
      <c r="D1475" s="3"/>
    </row>
    <row r="1476" customHeight="1" spans="1:4">
      <c r="A1476" s="3">
        <v>1472</v>
      </c>
      <c r="B1476" s="3" t="str">
        <f>"郝育钦"</f>
        <v>郝育钦</v>
      </c>
      <c r="C1476" s="3" t="s">
        <v>1392</v>
      </c>
      <c r="D1476" s="3"/>
    </row>
    <row r="1477" customHeight="1" spans="1:4">
      <c r="A1477" s="3">
        <v>1473</v>
      </c>
      <c r="B1477" s="3" t="str">
        <f>"李忠琼"</f>
        <v>李忠琼</v>
      </c>
      <c r="C1477" s="3" t="s">
        <v>577</v>
      </c>
      <c r="D1477" s="3"/>
    </row>
    <row r="1478" customHeight="1" spans="1:4">
      <c r="A1478" s="3">
        <v>1474</v>
      </c>
      <c r="B1478" s="3" t="str">
        <f>"王琳晰"</f>
        <v>王琳晰</v>
      </c>
      <c r="C1478" s="3" t="s">
        <v>1393</v>
      </c>
      <c r="D1478" s="3"/>
    </row>
    <row r="1479" customHeight="1" spans="1:4">
      <c r="A1479" s="3">
        <v>1475</v>
      </c>
      <c r="B1479" s="3" t="str">
        <f>"柯青蓝"</f>
        <v>柯青蓝</v>
      </c>
      <c r="C1479" s="3" t="s">
        <v>1394</v>
      </c>
      <c r="D1479" s="3"/>
    </row>
    <row r="1480" customHeight="1" spans="1:4">
      <c r="A1480" s="3">
        <v>1476</v>
      </c>
      <c r="B1480" s="3" t="str">
        <f>"韩宝茹"</f>
        <v>韩宝茹</v>
      </c>
      <c r="C1480" s="3" t="s">
        <v>1395</v>
      </c>
      <c r="D1480" s="3"/>
    </row>
    <row r="1481" customHeight="1" spans="1:4">
      <c r="A1481" s="3">
        <v>1477</v>
      </c>
      <c r="B1481" s="3" t="str">
        <f>"李慧珍"</f>
        <v>李慧珍</v>
      </c>
      <c r="C1481" s="3" t="s">
        <v>1396</v>
      </c>
      <c r="D1481" s="3"/>
    </row>
    <row r="1482" customHeight="1" spans="1:4">
      <c r="A1482" s="3">
        <v>1478</v>
      </c>
      <c r="B1482" s="3" t="str">
        <f>"李爱爱"</f>
        <v>李爱爱</v>
      </c>
      <c r="C1482" s="3" t="s">
        <v>1397</v>
      </c>
      <c r="D1482" s="3"/>
    </row>
    <row r="1483" customHeight="1" spans="1:4">
      <c r="A1483" s="3">
        <v>1479</v>
      </c>
      <c r="B1483" s="3" t="str">
        <f>"王仙仙"</f>
        <v>王仙仙</v>
      </c>
      <c r="C1483" s="3" t="s">
        <v>1398</v>
      </c>
      <c r="D1483" s="3"/>
    </row>
    <row r="1484" customHeight="1" spans="1:4">
      <c r="A1484" s="3">
        <v>1480</v>
      </c>
      <c r="B1484" s="3" t="str">
        <f>"刘峰池"</f>
        <v>刘峰池</v>
      </c>
      <c r="C1484" s="3" t="s">
        <v>1399</v>
      </c>
      <c r="D1484" s="3"/>
    </row>
    <row r="1485" customHeight="1" spans="1:4">
      <c r="A1485" s="3">
        <v>1481</v>
      </c>
      <c r="B1485" s="3" t="str">
        <f>"冼恩禄"</f>
        <v>冼恩禄</v>
      </c>
      <c r="C1485" s="3" t="s">
        <v>1400</v>
      </c>
      <c r="D1485" s="3"/>
    </row>
    <row r="1486" customHeight="1" spans="1:4">
      <c r="A1486" s="3">
        <v>1482</v>
      </c>
      <c r="B1486" s="3" t="str">
        <f>"梁江娸"</f>
        <v>梁江娸</v>
      </c>
      <c r="C1486" s="3" t="s">
        <v>1401</v>
      </c>
      <c r="D1486" s="3"/>
    </row>
    <row r="1487" customHeight="1" spans="1:4">
      <c r="A1487" s="3">
        <v>1483</v>
      </c>
      <c r="B1487" s="3" t="str">
        <f>"苏康"</f>
        <v>苏康</v>
      </c>
      <c r="C1487" s="3" t="s">
        <v>1402</v>
      </c>
      <c r="D1487" s="3"/>
    </row>
    <row r="1488" customHeight="1" spans="1:4">
      <c r="A1488" s="3">
        <v>1484</v>
      </c>
      <c r="B1488" s="3" t="str">
        <f>"黄健捷"</f>
        <v>黄健捷</v>
      </c>
      <c r="C1488" s="3" t="s">
        <v>1403</v>
      </c>
      <c r="D1488" s="3"/>
    </row>
    <row r="1489" customHeight="1" spans="1:4">
      <c r="A1489" s="3">
        <v>1485</v>
      </c>
      <c r="B1489" s="3" t="str">
        <f>"刘美璘"</f>
        <v>刘美璘</v>
      </c>
      <c r="C1489" s="3" t="s">
        <v>1404</v>
      </c>
      <c r="D1489" s="3"/>
    </row>
    <row r="1490" customHeight="1" spans="1:4">
      <c r="A1490" s="3">
        <v>1486</v>
      </c>
      <c r="B1490" s="3" t="str">
        <f>"郭绍宝"</f>
        <v>郭绍宝</v>
      </c>
      <c r="C1490" s="3" t="s">
        <v>1405</v>
      </c>
      <c r="D1490" s="3"/>
    </row>
    <row r="1491" customHeight="1" spans="1:4">
      <c r="A1491" s="3">
        <v>1487</v>
      </c>
      <c r="B1491" s="3" t="str">
        <f>"王思洁"</f>
        <v>王思洁</v>
      </c>
      <c r="C1491" s="3" t="s">
        <v>1406</v>
      </c>
      <c r="D1491" s="3"/>
    </row>
    <row r="1492" customHeight="1" spans="1:4">
      <c r="A1492" s="3">
        <v>1488</v>
      </c>
      <c r="B1492" s="3" t="str">
        <f>"孙曹媛"</f>
        <v>孙曹媛</v>
      </c>
      <c r="C1492" s="3" t="s">
        <v>1407</v>
      </c>
      <c r="D1492" s="3"/>
    </row>
    <row r="1493" customHeight="1" spans="1:4">
      <c r="A1493" s="3">
        <v>1489</v>
      </c>
      <c r="B1493" s="3" t="str">
        <f>"陈发请"</f>
        <v>陈发请</v>
      </c>
      <c r="C1493" s="3" t="s">
        <v>1408</v>
      </c>
      <c r="D1493" s="3"/>
    </row>
    <row r="1494" customHeight="1" spans="1:4">
      <c r="A1494" s="3">
        <v>1490</v>
      </c>
      <c r="B1494" s="3" t="str">
        <f>"林珍"</f>
        <v>林珍</v>
      </c>
      <c r="C1494" s="3" t="s">
        <v>1409</v>
      </c>
      <c r="D1494" s="3"/>
    </row>
    <row r="1495" customHeight="1" spans="1:4">
      <c r="A1495" s="3">
        <v>1491</v>
      </c>
      <c r="B1495" s="3" t="str">
        <f>"王远雪"</f>
        <v>王远雪</v>
      </c>
      <c r="C1495" s="3" t="s">
        <v>129</v>
      </c>
      <c r="D1495" s="3"/>
    </row>
    <row r="1496" customHeight="1" spans="1:4">
      <c r="A1496" s="3">
        <v>1492</v>
      </c>
      <c r="B1496" s="3" t="str">
        <f>"习灿晨"</f>
        <v>习灿晨</v>
      </c>
      <c r="C1496" s="3" t="s">
        <v>1410</v>
      </c>
      <c r="D1496" s="3"/>
    </row>
    <row r="1497" customHeight="1" spans="1:4">
      <c r="A1497" s="3">
        <v>1493</v>
      </c>
      <c r="B1497" s="3" t="str">
        <f>"何诗杰"</f>
        <v>何诗杰</v>
      </c>
      <c r="C1497" s="3" t="s">
        <v>1411</v>
      </c>
      <c r="D1497" s="3"/>
    </row>
    <row r="1498" customHeight="1" spans="1:4">
      <c r="A1498" s="3">
        <v>1494</v>
      </c>
      <c r="B1498" s="3" t="str">
        <f>"马超业"</f>
        <v>马超业</v>
      </c>
      <c r="C1498" s="3" t="s">
        <v>1412</v>
      </c>
      <c r="D1498" s="3"/>
    </row>
    <row r="1499" customHeight="1" spans="1:4">
      <c r="A1499" s="3">
        <v>1495</v>
      </c>
      <c r="B1499" s="3" t="str">
        <f>"李珊儒"</f>
        <v>李珊儒</v>
      </c>
      <c r="C1499" s="3" t="s">
        <v>1413</v>
      </c>
      <c r="D1499" s="3"/>
    </row>
    <row r="1500" customHeight="1" spans="1:4">
      <c r="A1500" s="3">
        <v>1496</v>
      </c>
      <c r="B1500" s="3" t="str">
        <f>"郭筠"</f>
        <v>郭筠</v>
      </c>
      <c r="C1500" s="3" t="s">
        <v>1414</v>
      </c>
      <c r="D1500" s="3"/>
    </row>
    <row r="1501" customHeight="1" spans="1:4">
      <c r="A1501" s="3">
        <v>1497</v>
      </c>
      <c r="B1501" s="3" t="str">
        <f>"陈科颖"</f>
        <v>陈科颖</v>
      </c>
      <c r="C1501" s="3" t="s">
        <v>1415</v>
      </c>
      <c r="D1501" s="3"/>
    </row>
    <row r="1502" customHeight="1" spans="1:4">
      <c r="A1502" s="3">
        <v>1498</v>
      </c>
      <c r="B1502" s="3" t="str">
        <f>"王丽"</f>
        <v>王丽</v>
      </c>
      <c r="C1502" s="3" t="s">
        <v>1416</v>
      </c>
      <c r="D1502" s="3"/>
    </row>
    <row r="1503" customHeight="1" spans="1:4">
      <c r="A1503" s="3">
        <v>1499</v>
      </c>
      <c r="B1503" s="3" t="str">
        <f>"符晓菲"</f>
        <v>符晓菲</v>
      </c>
      <c r="C1503" s="3" t="s">
        <v>1417</v>
      </c>
      <c r="D1503" s="3"/>
    </row>
    <row r="1504" customHeight="1" spans="1:4">
      <c r="A1504" s="3">
        <v>1500</v>
      </c>
      <c r="B1504" s="3" t="str">
        <f>"黎海敏"</f>
        <v>黎海敏</v>
      </c>
      <c r="C1504" s="3" t="s">
        <v>1418</v>
      </c>
      <c r="D1504" s="3"/>
    </row>
    <row r="1505" customHeight="1" spans="1:4">
      <c r="A1505" s="3">
        <v>1501</v>
      </c>
      <c r="B1505" s="3" t="str">
        <f>"唐钰芳"</f>
        <v>唐钰芳</v>
      </c>
      <c r="C1505" s="3" t="s">
        <v>1419</v>
      </c>
      <c r="D1505" s="3"/>
    </row>
    <row r="1506" customHeight="1" spans="1:4">
      <c r="A1506" s="3">
        <v>1502</v>
      </c>
      <c r="B1506" s="3" t="str">
        <f>"葛彩慧"</f>
        <v>葛彩慧</v>
      </c>
      <c r="C1506" s="3" t="s">
        <v>1420</v>
      </c>
      <c r="D1506" s="3"/>
    </row>
    <row r="1507" customHeight="1" spans="1:4">
      <c r="A1507" s="3">
        <v>1503</v>
      </c>
      <c r="B1507" s="3" t="str">
        <f>"李桃芳"</f>
        <v>李桃芳</v>
      </c>
      <c r="C1507" s="3" t="s">
        <v>873</v>
      </c>
      <c r="D1507" s="3"/>
    </row>
    <row r="1508" customHeight="1" spans="1:4">
      <c r="A1508" s="3">
        <v>1504</v>
      </c>
      <c r="B1508" s="3" t="str">
        <f>"吉才会"</f>
        <v>吉才会</v>
      </c>
      <c r="C1508" s="3" t="s">
        <v>1421</v>
      </c>
      <c r="D1508" s="3"/>
    </row>
    <row r="1509" customHeight="1" spans="1:4">
      <c r="A1509" s="3">
        <v>1505</v>
      </c>
      <c r="B1509" s="3" t="str">
        <f>"郑皓轩"</f>
        <v>郑皓轩</v>
      </c>
      <c r="C1509" s="3" t="s">
        <v>1422</v>
      </c>
      <c r="D1509" s="3"/>
    </row>
    <row r="1510" customHeight="1" spans="1:4">
      <c r="A1510" s="3">
        <v>1506</v>
      </c>
      <c r="B1510" s="3" t="str">
        <f>"李乃龙"</f>
        <v>李乃龙</v>
      </c>
      <c r="C1510" s="3" t="s">
        <v>1423</v>
      </c>
      <c r="D1510" s="3"/>
    </row>
    <row r="1511" customHeight="1" spans="1:4">
      <c r="A1511" s="3">
        <v>1507</v>
      </c>
      <c r="B1511" s="3" t="str">
        <f>"陈皓"</f>
        <v>陈皓</v>
      </c>
      <c r="C1511" s="3" t="s">
        <v>1188</v>
      </c>
      <c r="D1511" s="3"/>
    </row>
    <row r="1512" customHeight="1" spans="1:4">
      <c r="A1512" s="3">
        <v>1508</v>
      </c>
      <c r="B1512" s="3" t="str">
        <f>"赖泽乾"</f>
        <v>赖泽乾</v>
      </c>
      <c r="C1512" s="3" t="s">
        <v>1424</v>
      </c>
      <c r="D1512" s="3"/>
    </row>
    <row r="1513" customHeight="1" spans="1:4">
      <c r="A1513" s="3">
        <v>1509</v>
      </c>
      <c r="B1513" s="3" t="str">
        <f>"张雲惠"</f>
        <v>张雲惠</v>
      </c>
      <c r="C1513" s="3" t="s">
        <v>1425</v>
      </c>
      <c r="D1513" s="3"/>
    </row>
    <row r="1514" customHeight="1" spans="1:4">
      <c r="A1514" s="3">
        <v>1510</v>
      </c>
      <c r="B1514" s="3" t="str">
        <f>"秦红"</f>
        <v>秦红</v>
      </c>
      <c r="C1514" s="3" t="s">
        <v>1426</v>
      </c>
      <c r="D1514" s="3"/>
    </row>
    <row r="1515" customHeight="1" spans="1:4">
      <c r="A1515" s="3">
        <v>1511</v>
      </c>
      <c r="B1515" s="3" t="str">
        <f>"吴才道"</f>
        <v>吴才道</v>
      </c>
      <c r="C1515" s="3" t="s">
        <v>1299</v>
      </c>
      <c r="D1515" s="3"/>
    </row>
    <row r="1516" customHeight="1" spans="1:4">
      <c r="A1516" s="3">
        <v>1512</v>
      </c>
      <c r="B1516" s="3" t="str">
        <f>"蔡慧"</f>
        <v>蔡慧</v>
      </c>
      <c r="C1516" s="3" t="s">
        <v>1427</v>
      </c>
      <c r="D1516" s="3"/>
    </row>
    <row r="1517" customHeight="1" spans="1:4">
      <c r="A1517" s="3">
        <v>1513</v>
      </c>
      <c r="B1517" s="3" t="str">
        <f>"陈志农"</f>
        <v>陈志农</v>
      </c>
      <c r="C1517" s="3" t="s">
        <v>1428</v>
      </c>
      <c r="D1517" s="3"/>
    </row>
    <row r="1518" customHeight="1" spans="1:4">
      <c r="A1518" s="3">
        <v>1514</v>
      </c>
      <c r="B1518" s="3" t="str">
        <f>"王彬"</f>
        <v>王彬</v>
      </c>
      <c r="C1518" s="3" t="s">
        <v>1429</v>
      </c>
      <c r="D1518" s="3"/>
    </row>
    <row r="1519" customHeight="1" spans="1:4">
      <c r="A1519" s="3">
        <v>1515</v>
      </c>
      <c r="B1519" s="3" t="str">
        <f>"龙金鑫"</f>
        <v>龙金鑫</v>
      </c>
      <c r="C1519" s="3" t="s">
        <v>1430</v>
      </c>
      <c r="D1519" s="3"/>
    </row>
    <row r="1520" customHeight="1" spans="1:4">
      <c r="A1520" s="3">
        <v>1516</v>
      </c>
      <c r="B1520" s="3" t="str">
        <f>"符策坤"</f>
        <v>符策坤</v>
      </c>
      <c r="C1520" s="3" t="s">
        <v>1431</v>
      </c>
      <c r="D1520" s="3"/>
    </row>
    <row r="1521" customHeight="1" spans="1:4">
      <c r="A1521" s="3">
        <v>1517</v>
      </c>
      <c r="B1521" s="3" t="str">
        <f>"王颖"</f>
        <v>王颖</v>
      </c>
      <c r="C1521" s="3" t="s">
        <v>1432</v>
      </c>
      <c r="D1521" s="3"/>
    </row>
    <row r="1522" customHeight="1" spans="1:4">
      <c r="A1522" s="3">
        <v>1518</v>
      </c>
      <c r="B1522" s="3" t="str">
        <f>"吴华宝"</f>
        <v>吴华宝</v>
      </c>
      <c r="C1522" s="3" t="s">
        <v>1433</v>
      </c>
      <c r="D1522" s="3"/>
    </row>
    <row r="1523" customHeight="1" spans="1:4">
      <c r="A1523" s="3">
        <v>1519</v>
      </c>
      <c r="B1523" s="3" t="str">
        <f>"朱爱春"</f>
        <v>朱爱春</v>
      </c>
      <c r="C1523" s="3" t="s">
        <v>1434</v>
      </c>
      <c r="D1523" s="3"/>
    </row>
    <row r="1524" customHeight="1" spans="1:4">
      <c r="A1524" s="3">
        <v>1520</v>
      </c>
      <c r="B1524" s="3" t="str">
        <f>"李铭君"</f>
        <v>李铭君</v>
      </c>
      <c r="C1524" s="3" t="s">
        <v>1435</v>
      </c>
      <c r="D1524" s="3"/>
    </row>
    <row r="1525" customHeight="1" spans="1:4">
      <c r="A1525" s="3">
        <v>1521</v>
      </c>
      <c r="B1525" s="3" t="str">
        <f>"牛帝安"</f>
        <v>牛帝安</v>
      </c>
      <c r="C1525" s="3" t="s">
        <v>1436</v>
      </c>
      <c r="D1525" s="3"/>
    </row>
    <row r="1526" customHeight="1" spans="1:4">
      <c r="A1526" s="3">
        <v>1522</v>
      </c>
      <c r="B1526" s="3" t="str">
        <f>"陆发雨"</f>
        <v>陆发雨</v>
      </c>
      <c r="C1526" s="3" t="s">
        <v>1437</v>
      </c>
      <c r="D1526" s="3"/>
    </row>
    <row r="1527" customHeight="1" spans="1:4">
      <c r="A1527" s="3">
        <v>1523</v>
      </c>
      <c r="B1527" s="3" t="str">
        <f>"尹蔚然"</f>
        <v>尹蔚然</v>
      </c>
      <c r="C1527" s="3" t="s">
        <v>1438</v>
      </c>
      <c r="D1527" s="3"/>
    </row>
    <row r="1528" customHeight="1" spans="1:4">
      <c r="A1528" s="3">
        <v>1524</v>
      </c>
      <c r="B1528" s="3" t="str">
        <f>"蓝莹"</f>
        <v>蓝莹</v>
      </c>
      <c r="C1528" s="3" t="s">
        <v>1439</v>
      </c>
      <c r="D1528" s="3"/>
    </row>
    <row r="1529" customHeight="1" spans="1:4">
      <c r="A1529" s="3">
        <v>1525</v>
      </c>
      <c r="B1529" s="3" t="str">
        <f>"王堂银"</f>
        <v>王堂银</v>
      </c>
      <c r="C1529" s="3" t="s">
        <v>1440</v>
      </c>
      <c r="D1529" s="3"/>
    </row>
    <row r="1530" customHeight="1" spans="1:4">
      <c r="A1530" s="3">
        <v>1526</v>
      </c>
      <c r="B1530" s="3" t="str">
        <f>"林若冰"</f>
        <v>林若冰</v>
      </c>
      <c r="C1530" s="3" t="s">
        <v>1441</v>
      </c>
      <c r="D1530" s="3"/>
    </row>
    <row r="1531" customHeight="1" spans="1:4">
      <c r="A1531" s="3">
        <v>1527</v>
      </c>
      <c r="B1531" s="3" t="str">
        <f>"魏羽含"</f>
        <v>魏羽含</v>
      </c>
      <c r="C1531" s="3" t="s">
        <v>1442</v>
      </c>
      <c r="D1531" s="3"/>
    </row>
    <row r="1532" customHeight="1" spans="1:4">
      <c r="A1532" s="3">
        <v>1528</v>
      </c>
      <c r="B1532" s="3" t="str">
        <f>"刘博姝"</f>
        <v>刘博姝</v>
      </c>
      <c r="C1532" s="3" t="s">
        <v>1443</v>
      </c>
      <c r="D1532" s="3"/>
    </row>
    <row r="1533" customHeight="1" spans="1:4">
      <c r="A1533" s="3">
        <v>1529</v>
      </c>
      <c r="B1533" s="3" t="str">
        <f>"吴小蕊"</f>
        <v>吴小蕊</v>
      </c>
      <c r="C1533" s="3" t="s">
        <v>1444</v>
      </c>
      <c r="D1533" s="3"/>
    </row>
    <row r="1534" customHeight="1" spans="1:4">
      <c r="A1534" s="3">
        <v>1530</v>
      </c>
      <c r="B1534" s="3" t="str">
        <f>"韦入玮"</f>
        <v>韦入玮</v>
      </c>
      <c r="C1534" s="3" t="s">
        <v>1445</v>
      </c>
      <c r="D1534" s="3"/>
    </row>
    <row r="1535" customHeight="1" spans="1:4">
      <c r="A1535" s="3">
        <v>1531</v>
      </c>
      <c r="B1535" s="3" t="str">
        <f>"张爱淇"</f>
        <v>张爱淇</v>
      </c>
      <c r="C1535" s="3" t="s">
        <v>1446</v>
      </c>
      <c r="D1535" s="3"/>
    </row>
    <row r="1536" customHeight="1" spans="1:4">
      <c r="A1536" s="3">
        <v>1532</v>
      </c>
      <c r="B1536" s="3" t="str">
        <f>"罗安迪"</f>
        <v>罗安迪</v>
      </c>
      <c r="C1536" s="3" t="s">
        <v>1447</v>
      </c>
      <c r="D1536" s="3"/>
    </row>
    <row r="1537" customHeight="1" spans="1:4">
      <c r="A1537" s="3">
        <v>1533</v>
      </c>
      <c r="B1537" s="3" t="str">
        <f>"卢燕妃"</f>
        <v>卢燕妃</v>
      </c>
      <c r="C1537" s="3" t="s">
        <v>1448</v>
      </c>
      <c r="D1537" s="3"/>
    </row>
    <row r="1538" customHeight="1" spans="1:4">
      <c r="A1538" s="3">
        <v>1534</v>
      </c>
      <c r="B1538" s="3" t="str">
        <f>"薛秋美"</f>
        <v>薛秋美</v>
      </c>
      <c r="C1538" s="3" t="s">
        <v>1449</v>
      </c>
      <c r="D1538" s="3"/>
    </row>
    <row r="1539" customHeight="1" spans="1:4">
      <c r="A1539" s="3">
        <v>1535</v>
      </c>
      <c r="B1539" s="3" t="str">
        <f>"赖琪"</f>
        <v>赖琪</v>
      </c>
      <c r="C1539" s="3" t="s">
        <v>1450</v>
      </c>
      <c r="D1539" s="3"/>
    </row>
    <row r="1540" customHeight="1" spans="1:4">
      <c r="A1540" s="3">
        <v>1536</v>
      </c>
      <c r="B1540" s="3" t="str">
        <f>"康应会"</f>
        <v>康应会</v>
      </c>
      <c r="C1540" s="3" t="s">
        <v>1451</v>
      </c>
      <c r="D1540" s="3"/>
    </row>
    <row r="1541" customHeight="1" spans="1:4">
      <c r="A1541" s="3">
        <v>1537</v>
      </c>
      <c r="B1541" s="3" t="str">
        <f>"王茹静"</f>
        <v>王茹静</v>
      </c>
      <c r="C1541" s="3" t="s">
        <v>1452</v>
      </c>
      <c r="D1541" s="3"/>
    </row>
    <row r="1542" customHeight="1" spans="1:4">
      <c r="A1542" s="3">
        <v>1538</v>
      </c>
      <c r="B1542" s="3" t="str">
        <f>"黎多运"</f>
        <v>黎多运</v>
      </c>
      <c r="C1542" s="3" t="s">
        <v>1453</v>
      </c>
      <c r="D1542" s="3"/>
    </row>
    <row r="1543" customHeight="1" spans="1:4">
      <c r="A1543" s="3">
        <v>1539</v>
      </c>
      <c r="B1543" s="3" t="str">
        <f>"陈晗千"</f>
        <v>陈晗千</v>
      </c>
      <c r="C1543" s="3" t="s">
        <v>1454</v>
      </c>
      <c r="D1543" s="3"/>
    </row>
    <row r="1544" customHeight="1" spans="1:4">
      <c r="A1544" s="3">
        <v>1540</v>
      </c>
      <c r="B1544" s="3" t="str">
        <f>"李妃"</f>
        <v>李妃</v>
      </c>
      <c r="C1544" s="3" t="s">
        <v>1455</v>
      </c>
      <c r="D1544" s="3"/>
    </row>
    <row r="1545" customHeight="1" spans="1:4">
      <c r="A1545" s="3">
        <v>1541</v>
      </c>
      <c r="B1545" s="3" t="str">
        <f>"冼培伟"</f>
        <v>冼培伟</v>
      </c>
      <c r="C1545" s="3" t="s">
        <v>1456</v>
      </c>
      <c r="D1545" s="3"/>
    </row>
    <row r="1546" customHeight="1" spans="1:4">
      <c r="A1546" s="3">
        <v>1542</v>
      </c>
      <c r="B1546" s="3" t="str">
        <f>"黄恋云"</f>
        <v>黄恋云</v>
      </c>
      <c r="C1546" s="3" t="s">
        <v>1457</v>
      </c>
      <c r="D1546" s="3"/>
    </row>
    <row r="1547" customHeight="1" spans="1:4">
      <c r="A1547" s="3">
        <v>1543</v>
      </c>
      <c r="B1547" s="3" t="str">
        <f>"丁子明"</f>
        <v>丁子明</v>
      </c>
      <c r="C1547" s="3" t="s">
        <v>1458</v>
      </c>
      <c r="D1547" s="3"/>
    </row>
    <row r="1548" customHeight="1" spans="1:4">
      <c r="A1548" s="3">
        <v>1544</v>
      </c>
      <c r="B1548" s="3" t="str">
        <f>"杨军"</f>
        <v>杨军</v>
      </c>
      <c r="C1548" s="3" t="s">
        <v>1459</v>
      </c>
      <c r="D1548" s="3"/>
    </row>
    <row r="1549" customHeight="1" spans="1:4">
      <c r="A1549" s="3">
        <v>1545</v>
      </c>
      <c r="B1549" s="3" t="str">
        <f>"丁超"</f>
        <v>丁超</v>
      </c>
      <c r="C1549" s="3" t="s">
        <v>1460</v>
      </c>
      <c r="D1549" s="3"/>
    </row>
    <row r="1550" customHeight="1" spans="1:4">
      <c r="A1550" s="3">
        <v>1546</v>
      </c>
      <c r="B1550" s="3" t="str">
        <f>"王君"</f>
        <v>王君</v>
      </c>
      <c r="C1550" s="3" t="s">
        <v>905</v>
      </c>
      <c r="D1550" s="3"/>
    </row>
    <row r="1551" customHeight="1" spans="1:4">
      <c r="A1551" s="3">
        <v>1547</v>
      </c>
      <c r="B1551" s="3" t="str">
        <f>"邢景睿"</f>
        <v>邢景睿</v>
      </c>
      <c r="C1551" s="3" t="s">
        <v>1461</v>
      </c>
      <c r="D1551" s="3"/>
    </row>
    <row r="1552" customHeight="1" spans="1:4">
      <c r="A1552" s="3">
        <v>1548</v>
      </c>
      <c r="B1552" s="3" t="str">
        <f>"李振昌"</f>
        <v>李振昌</v>
      </c>
      <c r="C1552" s="3" t="s">
        <v>1462</v>
      </c>
      <c r="D1552" s="3"/>
    </row>
    <row r="1553" customHeight="1" spans="1:4">
      <c r="A1553" s="3">
        <v>1549</v>
      </c>
      <c r="B1553" s="3" t="str">
        <f>"李毓彬"</f>
        <v>李毓彬</v>
      </c>
      <c r="C1553" s="3" t="s">
        <v>1463</v>
      </c>
      <c r="D1553" s="3"/>
    </row>
    <row r="1554" customHeight="1" spans="1:4">
      <c r="A1554" s="3">
        <v>1550</v>
      </c>
      <c r="B1554" s="3" t="str">
        <f>"陈翔"</f>
        <v>陈翔</v>
      </c>
      <c r="C1554" s="3" t="s">
        <v>1464</v>
      </c>
      <c r="D1554" s="3"/>
    </row>
    <row r="1555" customHeight="1" spans="1:4">
      <c r="A1555" s="3">
        <v>1551</v>
      </c>
      <c r="B1555" s="3" t="str">
        <f>"高爽"</f>
        <v>高爽</v>
      </c>
      <c r="C1555" s="3" t="s">
        <v>1465</v>
      </c>
      <c r="D1555" s="3"/>
    </row>
    <row r="1556" customHeight="1" spans="1:4">
      <c r="A1556" s="3">
        <v>1552</v>
      </c>
      <c r="B1556" s="3" t="str">
        <f>"王秋君"</f>
        <v>王秋君</v>
      </c>
      <c r="C1556" s="3" t="s">
        <v>1211</v>
      </c>
      <c r="D1556" s="3"/>
    </row>
    <row r="1557" customHeight="1" spans="1:4">
      <c r="A1557" s="3">
        <v>1553</v>
      </c>
      <c r="B1557" s="3" t="str">
        <f>"刘慧"</f>
        <v>刘慧</v>
      </c>
      <c r="C1557" s="3" t="s">
        <v>1466</v>
      </c>
      <c r="D1557" s="3"/>
    </row>
    <row r="1558" customHeight="1" spans="1:4">
      <c r="A1558" s="3">
        <v>1554</v>
      </c>
      <c r="B1558" s="3" t="str">
        <f>"唐常平"</f>
        <v>唐常平</v>
      </c>
      <c r="C1558" s="3" t="s">
        <v>1467</v>
      </c>
      <c r="D1558" s="3"/>
    </row>
    <row r="1559" customHeight="1" spans="1:4">
      <c r="A1559" s="3">
        <v>1555</v>
      </c>
      <c r="B1559" s="3" t="str">
        <f>"麦晶瑶"</f>
        <v>麦晶瑶</v>
      </c>
      <c r="C1559" s="3" t="s">
        <v>1468</v>
      </c>
      <c r="D1559" s="3"/>
    </row>
    <row r="1560" customHeight="1" spans="1:4">
      <c r="A1560" s="3">
        <v>1556</v>
      </c>
      <c r="B1560" s="3" t="str">
        <f>"刘艺琳"</f>
        <v>刘艺琳</v>
      </c>
      <c r="C1560" s="3" t="s">
        <v>1469</v>
      </c>
      <c r="D1560" s="3"/>
    </row>
    <row r="1561" customHeight="1" spans="1:4">
      <c r="A1561" s="3">
        <v>1557</v>
      </c>
      <c r="B1561" s="3" t="str">
        <f>"苻海俊"</f>
        <v>苻海俊</v>
      </c>
      <c r="C1561" s="3" t="s">
        <v>1470</v>
      </c>
      <c r="D1561" s="3"/>
    </row>
    <row r="1562" customHeight="1" spans="1:4">
      <c r="A1562" s="3">
        <v>1558</v>
      </c>
      <c r="B1562" s="3" t="str">
        <f>"黄梓涵"</f>
        <v>黄梓涵</v>
      </c>
      <c r="C1562" s="3" t="s">
        <v>87</v>
      </c>
      <c r="D1562" s="3"/>
    </row>
    <row r="1563" customHeight="1" spans="1:4">
      <c r="A1563" s="3">
        <v>1559</v>
      </c>
      <c r="B1563" s="3" t="str">
        <f>"吴健"</f>
        <v>吴健</v>
      </c>
      <c r="C1563" s="3" t="s">
        <v>1471</v>
      </c>
      <c r="D1563" s="3"/>
    </row>
    <row r="1564" customHeight="1" spans="1:4">
      <c r="A1564" s="3">
        <v>1560</v>
      </c>
      <c r="B1564" s="3" t="str">
        <f>"张伟香"</f>
        <v>张伟香</v>
      </c>
      <c r="C1564" s="3" t="s">
        <v>1472</v>
      </c>
      <c r="D1564" s="3"/>
    </row>
    <row r="1565" customHeight="1" spans="1:4">
      <c r="A1565" s="3">
        <v>1561</v>
      </c>
      <c r="B1565" s="3" t="str">
        <f>"龚煜"</f>
        <v>龚煜</v>
      </c>
      <c r="C1565" s="3" t="s">
        <v>1473</v>
      </c>
      <c r="D1565" s="3"/>
    </row>
    <row r="1566" customHeight="1" spans="1:4">
      <c r="A1566" s="3">
        <v>1562</v>
      </c>
      <c r="B1566" s="3" t="str">
        <f>"王玺任"</f>
        <v>王玺任</v>
      </c>
      <c r="C1566" s="3" t="s">
        <v>1474</v>
      </c>
      <c r="D1566" s="3"/>
    </row>
    <row r="1567" customHeight="1" spans="1:4">
      <c r="A1567" s="3">
        <v>1563</v>
      </c>
      <c r="B1567" s="3" t="str">
        <f>"吴筱筱"</f>
        <v>吴筱筱</v>
      </c>
      <c r="C1567" s="3" t="s">
        <v>1475</v>
      </c>
      <c r="D1567" s="3"/>
    </row>
    <row r="1568" customHeight="1" spans="1:4">
      <c r="A1568" s="3">
        <v>1564</v>
      </c>
      <c r="B1568" s="3" t="str">
        <f>"姜淑琪"</f>
        <v>姜淑琪</v>
      </c>
      <c r="C1568" s="3" t="s">
        <v>1476</v>
      </c>
      <c r="D1568" s="3"/>
    </row>
    <row r="1569" customHeight="1" spans="1:4">
      <c r="A1569" s="3">
        <v>1565</v>
      </c>
      <c r="B1569" s="3" t="str">
        <f>"谢慧艳"</f>
        <v>谢慧艳</v>
      </c>
      <c r="C1569" s="3" t="s">
        <v>1477</v>
      </c>
      <c r="D1569" s="3"/>
    </row>
    <row r="1570" customHeight="1" spans="1:4">
      <c r="A1570" s="3">
        <v>1566</v>
      </c>
      <c r="B1570" s="3" t="str">
        <f>"徐少卿"</f>
        <v>徐少卿</v>
      </c>
      <c r="C1570" s="3" t="s">
        <v>1478</v>
      </c>
      <c r="D1570" s="3"/>
    </row>
    <row r="1571" customHeight="1" spans="1:4">
      <c r="A1571" s="3">
        <v>1567</v>
      </c>
      <c r="B1571" s="3" t="str">
        <f>"刘菲儿"</f>
        <v>刘菲儿</v>
      </c>
      <c r="C1571" s="3" t="s">
        <v>1479</v>
      </c>
      <c r="D1571" s="3"/>
    </row>
    <row r="1572" customHeight="1" spans="1:4">
      <c r="A1572" s="3">
        <v>1568</v>
      </c>
      <c r="B1572" s="3" t="str">
        <f>"朱德熙"</f>
        <v>朱德熙</v>
      </c>
      <c r="C1572" s="3" t="s">
        <v>1323</v>
      </c>
      <c r="D1572" s="3"/>
    </row>
    <row r="1573" customHeight="1" spans="1:4">
      <c r="A1573" s="3">
        <v>1569</v>
      </c>
      <c r="B1573" s="3" t="str">
        <f>"严旖希"</f>
        <v>严旖希</v>
      </c>
      <c r="C1573" s="3" t="s">
        <v>1480</v>
      </c>
      <c r="D1573" s="3"/>
    </row>
    <row r="1574" customHeight="1" spans="1:4">
      <c r="A1574" s="3">
        <v>1570</v>
      </c>
      <c r="B1574" s="3" t="str">
        <f>"赵立政"</f>
        <v>赵立政</v>
      </c>
      <c r="C1574" s="3" t="s">
        <v>1481</v>
      </c>
      <c r="D1574" s="3"/>
    </row>
    <row r="1575" customHeight="1" spans="1:4">
      <c r="A1575" s="3">
        <v>1571</v>
      </c>
      <c r="B1575" s="3" t="str">
        <f>"洪后迪"</f>
        <v>洪后迪</v>
      </c>
      <c r="C1575" s="3" t="s">
        <v>1482</v>
      </c>
      <c r="D1575" s="3"/>
    </row>
    <row r="1576" customHeight="1" spans="1:4">
      <c r="A1576" s="3">
        <v>1572</v>
      </c>
      <c r="B1576" s="3" t="str">
        <f>"黄巧寨"</f>
        <v>黄巧寨</v>
      </c>
      <c r="C1576" s="3" t="s">
        <v>1483</v>
      </c>
      <c r="D1576" s="3"/>
    </row>
    <row r="1577" customHeight="1" spans="1:4">
      <c r="A1577" s="3">
        <v>1573</v>
      </c>
      <c r="B1577" s="3" t="str">
        <f>"张君"</f>
        <v>张君</v>
      </c>
      <c r="C1577" s="3" t="s">
        <v>1484</v>
      </c>
      <c r="D1577" s="3"/>
    </row>
    <row r="1578" customHeight="1" spans="1:4">
      <c r="A1578" s="3">
        <v>1574</v>
      </c>
      <c r="B1578" s="3" t="str">
        <f>"潘朗堃"</f>
        <v>潘朗堃</v>
      </c>
      <c r="C1578" s="3" t="s">
        <v>1485</v>
      </c>
      <c r="D1578" s="3"/>
    </row>
    <row r="1579" customHeight="1" spans="1:4">
      <c r="A1579" s="3">
        <v>1575</v>
      </c>
      <c r="B1579" s="3" t="str">
        <f>"杨丹"</f>
        <v>杨丹</v>
      </c>
      <c r="C1579" s="3" t="s">
        <v>1486</v>
      </c>
      <c r="D1579" s="3"/>
    </row>
    <row r="1580" customHeight="1" spans="1:4">
      <c r="A1580" s="3">
        <v>1576</v>
      </c>
      <c r="B1580" s="3" t="str">
        <f>"麦世兵"</f>
        <v>麦世兵</v>
      </c>
      <c r="C1580" s="3" t="s">
        <v>1487</v>
      </c>
      <c r="D1580" s="3"/>
    </row>
    <row r="1581" customHeight="1" spans="1:4">
      <c r="A1581" s="3">
        <v>1577</v>
      </c>
      <c r="B1581" s="3" t="str">
        <f>"李美飞"</f>
        <v>李美飞</v>
      </c>
      <c r="C1581" s="3" t="s">
        <v>1488</v>
      </c>
      <c r="D1581" s="3"/>
    </row>
    <row r="1582" customHeight="1" spans="1:4">
      <c r="A1582" s="3">
        <v>1578</v>
      </c>
      <c r="B1582" s="3" t="str">
        <f>"黄靓"</f>
        <v>黄靓</v>
      </c>
      <c r="C1582" s="3" t="s">
        <v>1489</v>
      </c>
      <c r="D1582" s="3"/>
    </row>
    <row r="1583" customHeight="1" spans="1:4">
      <c r="A1583" s="3">
        <v>1579</v>
      </c>
      <c r="B1583" s="3" t="str">
        <f>"莫云丽"</f>
        <v>莫云丽</v>
      </c>
      <c r="C1583" s="3" t="s">
        <v>1490</v>
      </c>
      <c r="D1583" s="3"/>
    </row>
    <row r="1584" customHeight="1" spans="1:4">
      <c r="A1584" s="3">
        <v>1580</v>
      </c>
      <c r="B1584" s="3" t="str">
        <f>"胡婷"</f>
        <v>胡婷</v>
      </c>
      <c r="C1584" s="3" t="s">
        <v>1491</v>
      </c>
      <c r="D1584" s="3"/>
    </row>
    <row r="1585" customHeight="1" spans="1:4">
      <c r="A1585" s="3">
        <v>1581</v>
      </c>
      <c r="B1585" s="3" t="str">
        <f>"盛卓"</f>
        <v>盛卓</v>
      </c>
      <c r="C1585" s="3" t="s">
        <v>649</v>
      </c>
      <c r="D1585" s="3"/>
    </row>
    <row r="1586" customHeight="1" spans="1:4">
      <c r="A1586" s="3">
        <v>1582</v>
      </c>
      <c r="B1586" s="3" t="str">
        <f>"王书慧"</f>
        <v>王书慧</v>
      </c>
      <c r="C1586" s="3" t="s">
        <v>1492</v>
      </c>
      <c r="D1586" s="3"/>
    </row>
    <row r="1587" customHeight="1" spans="1:4">
      <c r="A1587" s="3">
        <v>1583</v>
      </c>
      <c r="B1587" s="3" t="str">
        <f>"吴诏"</f>
        <v>吴诏</v>
      </c>
      <c r="C1587" s="3" t="s">
        <v>1493</v>
      </c>
      <c r="D1587" s="3"/>
    </row>
    <row r="1588" customHeight="1" spans="1:4">
      <c r="A1588" s="3">
        <v>1584</v>
      </c>
      <c r="B1588" s="3" t="str">
        <f>"孙铖"</f>
        <v>孙铖</v>
      </c>
      <c r="C1588" s="3" t="s">
        <v>1494</v>
      </c>
      <c r="D1588" s="3"/>
    </row>
    <row r="1589" customHeight="1" spans="1:4">
      <c r="A1589" s="3">
        <v>1585</v>
      </c>
      <c r="B1589" s="3" t="str">
        <f>"黄甘萍"</f>
        <v>黄甘萍</v>
      </c>
      <c r="C1589" s="3" t="s">
        <v>1495</v>
      </c>
      <c r="D1589" s="3"/>
    </row>
    <row r="1590" customHeight="1" spans="1:4">
      <c r="A1590" s="3">
        <v>1586</v>
      </c>
      <c r="B1590" s="3" t="str">
        <f>"谭舒悦"</f>
        <v>谭舒悦</v>
      </c>
      <c r="C1590" s="3" t="s">
        <v>1496</v>
      </c>
      <c r="D1590" s="3"/>
    </row>
    <row r="1591" customHeight="1" spans="1:4">
      <c r="A1591" s="3">
        <v>1587</v>
      </c>
      <c r="B1591" s="3" t="str">
        <f>"王楚雁"</f>
        <v>王楚雁</v>
      </c>
      <c r="C1591" s="3" t="s">
        <v>1497</v>
      </c>
      <c r="D1591" s="3"/>
    </row>
    <row r="1592" customHeight="1" spans="1:4">
      <c r="A1592" s="3">
        <v>1588</v>
      </c>
      <c r="B1592" s="3" t="str">
        <f>"符晶晶"</f>
        <v>符晶晶</v>
      </c>
      <c r="C1592" s="3" t="s">
        <v>1498</v>
      </c>
      <c r="D1592" s="3"/>
    </row>
    <row r="1593" customHeight="1" spans="1:4">
      <c r="A1593" s="3">
        <v>1589</v>
      </c>
      <c r="B1593" s="3" t="str">
        <f>"冯清星"</f>
        <v>冯清星</v>
      </c>
      <c r="C1593" s="3" t="s">
        <v>1499</v>
      </c>
      <c r="D1593" s="3"/>
    </row>
    <row r="1594" customHeight="1" spans="1:4">
      <c r="A1594" s="3">
        <v>1590</v>
      </c>
      <c r="B1594" s="3" t="str">
        <f>"刘勇"</f>
        <v>刘勇</v>
      </c>
      <c r="C1594" s="3" t="s">
        <v>1500</v>
      </c>
      <c r="D1594" s="3"/>
    </row>
    <row r="1595" customHeight="1" spans="1:4">
      <c r="A1595" s="3">
        <v>1591</v>
      </c>
      <c r="B1595" s="3" t="str">
        <f>"李敏"</f>
        <v>李敏</v>
      </c>
      <c r="C1595" s="3" t="s">
        <v>1501</v>
      </c>
      <c r="D1595" s="3"/>
    </row>
    <row r="1596" customHeight="1" spans="1:4">
      <c r="A1596" s="3">
        <v>1592</v>
      </c>
      <c r="B1596" s="3" t="str">
        <f>"张凤"</f>
        <v>张凤</v>
      </c>
      <c r="C1596" s="3" t="s">
        <v>1193</v>
      </c>
      <c r="D1596" s="3"/>
    </row>
    <row r="1597" customHeight="1" spans="1:4">
      <c r="A1597" s="3">
        <v>1593</v>
      </c>
      <c r="B1597" s="3" t="str">
        <f>"符培雪"</f>
        <v>符培雪</v>
      </c>
      <c r="C1597" s="3" t="s">
        <v>1502</v>
      </c>
      <c r="D1597" s="3"/>
    </row>
    <row r="1598" customHeight="1" spans="1:4">
      <c r="A1598" s="3">
        <v>1594</v>
      </c>
      <c r="B1598" s="3" t="str">
        <f>"杨博岚"</f>
        <v>杨博岚</v>
      </c>
      <c r="C1598" s="3" t="s">
        <v>1503</v>
      </c>
      <c r="D1598" s="3"/>
    </row>
    <row r="1599" customHeight="1" spans="1:4">
      <c r="A1599" s="3">
        <v>1595</v>
      </c>
      <c r="B1599" s="3" t="str">
        <f>"陈嘉捷"</f>
        <v>陈嘉捷</v>
      </c>
      <c r="C1599" s="3" t="s">
        <v>1504</v>
      </c>
      <c r="D1599" s="3"/>
    </row>
    <row r="1600" customHeight="1" spans="1:4">
      <c r="A1600" s="3">
        <v>1596</v>
      </c>
      <c r="B1600" s="3" t="str">
        <f>"黄廷娜"</f>
        <v>黄廷娜</v>
      </c>
      <c r="C1600" s="3" t="s">
        <v>1505</v>
      </c>
      <c r="D1600" s="3"/>
    </row>
    <row r="1601" customHeight="1" spans="1:4">
      <c r="A1601" s="3">
        <v>1597</v>
      </c>
      <c r="B1601" s="3" t="str">
        <f>"羊维妹"</f>
        <v>羊维妹</v>
      </c>
      <c r="C1601" s="3" t="s">
        <v>1506</v>
      </c>
      <c r="D1601" s="3"/>
    </row>
    <row r="1602" customHeight="1" spans="1:4">
      <c r="A1602" s="3">
        <v>1598</v>
      </c>
      <c r="B1602" s="3" t="str">
        <f>"颜江羽"</f>
        <v>颜江羽</v>
      </c>
      <c r="C1602" s="3" t="s">
        <v>1507</v>
      </c>
      <c r="D1602" s="3"/>
    </row>
    <row r="1603" customHeight="1" spans="1:4">
      <c r="A1603" s="3">
        <v>1599</v>
      </c>
      <c r="B1603" s="3" t="str">
        <f>"赵文倩"</f>
        <v>赵文倩</v>
      </c>
      <c r="C1603" s="3" t="s">
        <v>1508</v>
      </c>
      <c r="D1603" s="3"/>
    </row>
    <row r="1604" customHeight="1" spans="1:4">
      <c r="A1604" s="3">
        <v>1600</v>
      </c>
      <c r="B1604" s="3" t="str">
        <f>"庄诗婕"</f>
        <v>庄诗婕</v>
      </c>
      <c r="C1604" s="3" t="s">
        <v>1509</v>
      </c>
      <c r="D1604" s="3"/>
    </row>
    <row r="1605" customHeight="1" spans="1:4">
      <c r="A1605" s="3">
        <v>1601</v>
      </c>
      <c r="B1605" s="3" t="str">
        <f>"陶然子"</f>
        <v>陶然子</v>
      </c>
      <c r="C1605" s="3" t="s">
        <v>1510</v>
      </c>
      <c r="D1605" s="3"/>
    </row>
    <row r="1606" customHeight="1" spans="1:4">
      <c r="A1606" s="3">
        <v>1602</v>
      </c>
      <c r="B1606" s="3" t="str">
        <f>"李润"</f>
        <v>李润</v>
      </c>
      <c r="C1606" s="3" t="s">
        <v>1511</v>
      </c>
      <c r="D1606" s="3"/>
    </row>
    <row r="1607" customHeight="1" spans="1:4">
      <c r="A1607" s="3">
        <v>1603</v>
      </c>
      <c r="B1607" s="3" t="str">
        <f>"庄敏婕"</f>
        <v>庄敏婕</v>
      </c>
      <c r="C1607" s="3" t="s">
        <v>1512</v>
      </c>
      <c r="D1607" s="3"/>
    </row>
    <row r="1608" customHeight="1" spans="1:4">
      <c r="A1608" s="3">
        <v>1604</v>
      </c>
      <c r="B1608" s="3" t="str">
        <f>"叶丽云"</f>
        <v>叶丽云</v>
      </c>
      <c r="C1608" s="3" t="s">
        <v>1513</v>
      </c>
      <c r="D1608" s="3"/>
    </row>
    <row r="1609" customHeight="1" spans="1:4">
      <c r="A1609" s="3">
        <v>1605</v>
      </c>
      <c r="B1609" s="3" t="str">
        <f>"明玉玲"</f>
        <v>明玉玲</v>
      </c>
      <c r="C1609" s="3" t="s">
        <v>1514</v>
      </c>
      <c r="D1609" s="3"/>
    </row>
    <row r="1610" customHeight="1" spans="1:4">
      <c r="A1610" s="3">
        <v>1606</v>
      </c>
      <c r="B1610" s="3" t="str">
        <f>"周雨婷"</f>
        <v>周雨婷</v>
      </c>
      <c r="C1610" s="3" t="s">
        <v>1515</v>
      </c>
      <c r="D1610" s="3"/>
    </row>
    <row r="1611" customHeight="1" spans="1:4">
      <c r="A1611" s="3">
        <v>1607</v>
      </c>
      <c r="B1611" s="3" t="str">
        <f>"马帅龙"</f>
        <v>马帅龙</v>
      </c>
      <c r="C1611" s="3" t="s">
        <v>1516</v>
      </c>
      <c r="D1611" s="3"/>
    </row>
    <row r="1612" customHeight="1" spans="1:4">
      <c r="A1612" s="3">
        <v>1608</v>
      </c>
      <c r="B1612" s="3" t="str">
        <f>"钟华盈"</f>
        <v>钟华盈</v>
      </c>
      <c r="C1612" s="3" t="s">
        <v>1517</v>
      </c>
      <c r="D1612" s="3"/>
    </row>
    <row r="1613" customHeight="1" spans="1:4">
      <c r="A1613" s="3">
        <v>1609</v>
      </c>
      <c r="B1613" s="3" t="str">
        <f>"颜新"</f>
        <v>颜新</v>
      </c>
      <c r="C1613" s="3" t="s">
        <v>1518</v>
      </c>
      <c r="D1613" s="3"/>
    </row>
    <row r="1614" customHeight="1" spans="1:4">
      <c r="A1614" s="3">
        <v>1610</v>
      </c>
      <c r="B1614" s="3" t="str">
        <f>" 陈丽琼"</f>
        <v> 陈丽琼</v>
      </c>
      <c r="C1614" s="3" t="s">
        <v>1519</v>
      </c>
      <c r="D1614" s="3"/>
    </row>
    <row r="1615" customHeight="1" spans="1:4">
      <c r="A1615" s="3">
        <v>1611</v>
      </c>
      <c r="B1615" s="3" t="str">
        <f>"王珊珊"</f>
        <v>王珊珊</v>
      </c>
      <c r="C1615" s="3" t="s">
        <v>1520</v>
      </c>
      <c r="D1615" s="3"/>
    </row>
    <row r="1616" customHeight="1" spans="1:4">
      <c r="A1616" s="3">
        <v>1612</v>
      </c>
      <c r="B1616" s="3" t="str">
        <f>"王国坤"</f>
        <v>王国坤</v>
      </c>
      <c r="C1616" s="3" t="s">
        <v>1521</v>
      </c>
      <c r="D1616" s="3"/>
    </row>
    <row r="1617" customHeight="1" spans="1:4">
      <c r="A1617" s="3">
        <v>1613</v>
      </c>
      <c r="B1617" s="3" t="str">
        <f>"史晓"</f>
        <v>史晓</v>
      </c>
      <c r="C1617" s="3" t="s">
        <v>1522</v>
      </c>
      <c r="D1617" s="3"/>
    </row>
    <row r="1618" customHeight="1" spans="1:4">
      <c r="A1618" s="3">
        <v>1614</v>
      </c>
      <c r="B1618" s="3" t="str">
        <f>"黎秀妃"</f>
        <v>黎秀妃</v>
      </c>
      <c r="C1618" s="3" t="s">
        <v>1523</v>
      </c>
      <c r="D1618" s="3"/>
    </row>
    <row r="1619" customHeight="1" spans="1:4">
      <c r="A1619" s="3">
        <v>1615</v>
      </c>
      <c r="B1619" s="3" t="str">
        <f>"郭欣欣"</f>
        <v>郭欣欣</v>
      </c>
      <c r="C1619" s="3" t="s">
        <v>1524</v>
      </c>
      <c r="D1619" s="3"/>
    </row>
    <row r="1620" customHeight="1" spans="1:4">
      <c r="A1620" s="3">
        <v>1616</v>
      </c>
      <c r="B1620" s="3" t="str">
        <f>"许俊凯"</f>
        <v>许俊凯</v>
      </c>
      <c r="C1620" s="3" t="s">
        <v>1525</v>
      </c>
      <c r="D1620" s="3"/>
    </row>
    <row r="1621" customHeight="1" spans="1:4">
      <c r="A1621" s="3">
        <v>1617</v>
      </c>
      <c r="B1621" s="3" t="str">
        <f>"朱秀英"</f>
        <v>朱秀英</v>
      </c>
      <c r="C1621" s="3" t="s">
        <v>1526</v>
      </c>
      <c r="D1621" s="3"/>
    </row>
    <row r="1622" customHeight="1" spans="1:4">
      <c r="A1622" s="3">
        <v>1618</v>
      </c>
      <c r="B1622" s="3" t="str">
        <f>"陈香"</f>
        <v>陈香</v>
      </c>
      <c r="C1622" s="3" t="s">
        <v>1527</v>
      </c>
      <c r="D1622" s="3"/>
    </row>
    <row r="1623" customHeight="1" spans="1:4">
      <c r="A1623" s="3">
        <v>1619</v>
      </c>
      <c r="B1623" s="3" t="str">
        <f>"王新立"</f>
        <v>王新立</v>
      </c>
      <c r="C1623" s="3" t="s">
        <v>1528</v>
      </c>
      <c r="D1623" s="3"/>
    </row>
    <row r="1624" customHeight="1" spans="1:4">
      <c r="A1624" s="3">
        <v>1620</v>
      </c>
      <c r="B1624" s="3" t="str">
        <f>"朱景烁"</f>
        <v>朱景烁</v>
      </c>
      <c r="C1624" s="3" t="s">
        <v>1529</v>
      </c>
      <c r="D1624" s="3"/>
    </row>
    <row r="1625" customHeight="1" spans="1:4">
      <c r="A1625" s="3">
        <v>1621</v>
      </c>
      <c r="B1625" s="3" t="str">
        <f>"肖瑶琳"</f>
        <v>肖瑶琳</v>
      </c>
      <c r="C1625" s="3" t="s">
        <v>1530</v>
      </c>
      <c r="D1625" s="3"/>
    </row>
    <row r="1626" customHeight="1" spans="1:4">
      <c r="A1626" s="3">
        <v>1622</v>
      </c>
      <c r="B1626" s="3" t="str">
        <f>"王紫"</f>
        <v>王紫</v>
      </c>
      <c r="C1626" s="3" t="s">
        <v>1531</v>
      </c>
      <c r="D1626" s="3"/>
    </row>
    <row r="1627" customHeight="1" spans="1:4">
      <c r="A1627" s="3">
        <v>1623</v>
      </c>
      <c r="B1627" s="3" t="str">
        <f>"陈虹羽"</f>
        <v>陈虹羽</v>
      </c>
      <c r="C1627" s="3" t="s">
        <v>1532</v>
      </c>
      <c r="D1627" s="3"/>
    </row>
    <row r="1628" customHeight="1" spans="1:4">
      <c r="A1628" s="3">
        <v>1624</v>
      </c>
      <c r="B1628" s="3" t="str">
        <f>"王月菁"</f>
        <v>王月菁</v>
      </c>
      <c r="C1628" s="3" t="s">
        <v>1533</v>
      </c>
      <c r="D1628" s="3"/>
    </row>
    <row r="1629" customHeight="1" spans="1:4">
      <c r="A1629" s="3">
        <v>1625</v>
      </c>
      <c r="B1629" s="3" t="str">
        <f>"杨晨"</f>
        <v>杨晨</v>
      </c>
      <c r="C1629" s="3" t="s">
        <v>1534</v>
      </c>
      <c r="D1629" s="3"/>
    </row>
    <row r="1630" customHeight="1" spans="1:4">
      <c r="A1630" s="3">
        <v>1626</v>
      </c>
      <c r="B1630" s="3" t="str">
        <f>"邓国秀"</f>
        <v>邓国秀</v>
      </c>
      <c r="C1630" s="3" t="s">
        <v>1535</v>
      </c>
      <c r="D1630" s="3"/>
    </row>
    <row r="1631" customHeight="1" spans="1:4">
      <c r="A1631" s="3">
        <v>1627</v>
      </c>
      <c r="B1631" s="3" t="str">
        <f>"唐一菁"</f>
        <v>唐一菁</v>
      </c>
      <c r="C1631" s="3" t="s">
        <v>1536</v>
      </c>
      <c r="D1631" s="3"/>
    </row>
    <row r="1632" customHeight="1" spans="1:4">
      <c r="A1632" s="3">
        <v>1628</v>
      </c>
      <c r="B1632" s="3" t="str">
        <f>"黄芮盈"</f>
        <v>黄芮盈</v>
      </c>
      <c r="C1632" s="3" t="s">
        <v>1537</v>
      </c>
      <c r="D1632" s="3"/>
    </row>
    <row r="1633" customHeight="1" spans="1:4">
      <c r="A1633" s="3">
        <v>1629</v>
      </c>
      <c r="B1633" s="3" t="str">
        <f>"郑学丹"</f>
        <v>郑学丹</v>
      </c>
      <c r="C1633" s="3" t="s">
        <v>1538</v>
      </c>
      <c r="D1633" s="3"/>
    </row>
    <row r="1634" customHeight="1" spans="1:4">
      <c r="A1634" s="3">
        <v>1630</v>
      </c>
      <c r="B1634" s="3" t="str">
        <f>"包修霞"</f>
        <v>包修霞</v>
      </c>
      <c r="C1634" s="3" t="s">
        <v>500</v>
      </c>
      <c r="D1634" s="3"/>
    </row>
    <row r="1635" customHeight="1" spans="1:4">
      <c r="A1635" s="3">
        <v>1631</v>
      </c>
      <c r="B1635" s="3" t="str">
        <f>"谢芳芳"</f>
        <v>谢芳芳</v>
      </c>
      <c r="C1635" s="3" t="s">
        <v>1539</v>
      </c>
      <c r="D1635" s="3"/>
    </row>
    <row r="1636" customHeight="1" spans="1:4">
      <c r="A1636" s="3">
        <v>1632</v>
      </c>
      <c r="B1636" s="3" t="str">
        <f>"陈茵"</f>
        <v>陈茵</v>
      </c>
      <c r="C1636" s="3" t="s">
        <v>1540</v>
      </c>
      <c r="D1636" s="3"/>
    </row>
    <row r="1637" customHeight="1" spans="1:4">
      <c r="A1637" s="3">
        <v>1633</v>
      </c>
      <c r="B1637" s="3" t="str">
        <f>"曹靓"</f>
        <v>曹靓</v>
      </c>
      <c r="C1637" s="3" t="s">
        <v>1541</v>
      </c>
      <c r="D1637" s="3"/>
    </row>
    <row r="1638" customHeight="1" spans="1:4">
      <c r="A1638" s="3">
        <v>1634</v>
      </c>
      <c r="B1638" s="3" t="str">
        <f>"冯玉娇"</f>
        <v>冯玉娇</v>
      </c>
      <c r="C1638" s="3" t="s">
        <v>1542</v>
      </c>
      <c r="D1638" s="3"/>
    </row>
    <row r="1639" customHeight="1" spans="1:4">
      <c r="A1639" s="3">
        <v>1635</v>
      </c>
      <c r="B1639" s="3" t="str">
        <f>"黎霞"</f>
        <v>黎霞</v>
      </c>
      <c r="C1639" s="3" t="s">
        <v>1543</v>
      </c>
      <c r="D1639" s="3"/>
    </row>
    <row r="1640" customHeight="1" spans="1:4">
      <c r="A1640" s="3">
        <v>1636</v>
      </c>
      <c r="B1640" s="3" t="str">
        <f>"陈秋敏"</f>
        <v>陈秋敏</v>
      </c>
      <c r="C1640" s="3" t="s">
        <v>1544</v>
      </c>
      <c r="D1640" s="3"/>
    </row>
    <row r="1641" customHeight="1" spans="1:4">
      <c r="A1641" s="3">
        <v>1637</v>
      </c>
      <c r="B1641" s="3" t="str">
        <f>"符海媚"</f>
        <v>符海媚</v>
      </c>
      <c r="C1641" s="3" t="s">
        <v>1545</v>
      </c>
      <c r="D1641" s="3"/>
    </row>
    <row r="1642" customHeight="1" spans="1:4">
      <c r="A1642" s="3">
        <v>1638</v>
      </c>
      <c r="B1642" s="3" t="str">
        <f>"钟燕含"</f>
        <v>钟燕含</v>
      </c>
      <c r="C1642" s="3" t="s">
        <v>662</v>
      </c>
      <c r="D1642" s="3"/>
    </row>
    <row r="1643" customHeight="1" spans="1:4">
      <c r="A1643" s="3">
        <v>1639</v>
      </c>
      <c r="B1643" s="3" t="str">
        <f>"韦海湫"</f>
        <v>韦海湫</v>
      </c>
      <c r="C1643" s="3" t="s">
        <v>1546</v>
      </c>
      <c r="D1643" s="3"/>
    </row>
    <row r="1644" customHeight="1" spans="1:4">
      <c r="A1644" s="3">
        <v>1640</v>
      </c>
      <c r="B1644" s="3" t="str">
        <f>"蔡神良"</f>
        <v>蔡神良</v>
      </c>
      <c r="C1644" s="3" t="s">
        <v>1547</v>
      </c>
      <c r="D1644" s="3"/>
    </row>
    <row r="1645" customHeight="1" spans="1:4">
      <c r="A1645" s="3">
        <v>1641</v>
      </c>
      <c r="B1645" s="3" t="str">
        <f>"孙永平"</f>
        <v>孙永平</v>
      </c>
      <c r="C1645" s="3" t="s">
        <v>1548</v>
      </c>
      <c r="D1645" s="3"/>
    </row>
    <row r="1646" customHeight="1" spans="1:4">
      <c r="A1646" s="3">
        <v>1642</v>
      </c>
      <c r="B1646" s="3" t="str">
        <f>"潘美静"</f>
        <v>潘美静</v>
      </c>
      <c r="C1646" s="3" t="s">
        <v>1549</v>
      </c>
      <c r="D1646" s="3"/>
    </row>
    <row r="1647" customHeight="1" spans="1:4">
      <c r="A1647" s="3">
        <v>1643</v>
      </c>
      <c r="B1647" s="3" t="str">
        <f>"陈丽婷"</f>
        <v>陈丽婷</v>
      </c>
      <c r="C1647" s="3" t="s">
        <v>1550</v>
      </c>
      <c r="D1647" s="3"/>
    </row>
    <row r="1648" customHeight="1" spans="1:4">
      <c r="A1648" s="3">
        <v>1644</v>
      </c>
      <c r="B1648" s="3" t="str">
        <f>"王海玲"</f>
        <v>王海玲</v>
      </c>
      <c r="C1648" s="3" t="s">
        <v>1551</v>
      </c>
      <c r="D1648" s="3"/>
    </row>
    <row r="1649" customHeight="1" spans="1:4">
      <c r="A1649" s="3">
        <v>1645</v>
      </c>
      <c r="B1649" s="3" t="str">
        <f>"游舒羽"</f>
        <v>游舒羽</v>
      </c>
      <c r="C1649" s="3" t="s">
        <v>1552</v>
      </c>
      <c r="D1649" s="3"/>
    </row>
    <row r="1650" customHeight="1" spans="1:4">
      <c r="A1650" s="3">
        <v>1646</v>
      </c>
      <c r="B1650" s="3" t="str">
        <f>"马莹莹"</f>
        <v>马莹莹</v>
      </c>
      <c r="C1650" s="3" t="s">
        <v>1553</v>
      </c>
      <c r="D1650" s="3"/>
    </row>
    <row r="1651" customHeight="1" spans="1:4">
      <c r="A1651" s="3">
        <v>1647</v>
      </c>
      <c r="B1651" s="3" t="str">
        <f>"王萍"</f>
        <v>王萍</v>
      </c>
      <c r="C1651" s="3" t="s">
        <v>1554</v>
      </c>
      <c r="D1651" s="3"/>
    </row>
    <row r="1652" customHeight="1" spans="1:4">
      <c r="A1652" s="3">
        <v>1648</v>
      </c>
      <c r="B1652" s="3" t="str">
        <f>"祁秦真"</f>
        <v>祁秦真</v>
      </c>
      <c r="C1652" s="3" t="s">
        <v>1555</v>
      </c>
      <c r="D1652" s="3"/>
    </row>
    <row r="1653" customHeight="1" spans="1:4">
      <c r="A1653" s="3">
        <v>1649</v>
      </c>
      <c r="B1653" s="3" t="str">
        <f>"林雪惠"</f>
        <v>林雪惠</v>
      </c>
      <c r="C1653" s="3" t="s">
        <v>1556</v>
      </c>
      <c r="D1653" s="3"/>
    </row>
    <row r="1654" customHeight="1" spans="1:4">
      <c r="A1654" s="3">
        <v>1650</v>
      </c>
      <c r="B1654" s="3" t="str">
        <f>"林小澜"</f>
        <v>林小澜</v>
      </c>
      <c r="C1654" s="3" t="s">
        <v>1557</v>
      </c>
      <c r="D1654" s="3"/>
    </row>
    <row r="1655" customHeight="1" spans="1:4">
      <c r="A1655" s="3">
        <v>1651</v>
      </c>
      <c r="B1655" s="3" t="str">
        <f>"洪珍珍"</f>
        <v>洪珍珍</v>
      </c>
      <c r="C1655" s="3" t="s">
        <v>1558</v>
      </c>
      <c r="D1655" s="3"/>
    </row>
    <row r="1656" customHeight="1" spans="1:4">
      <c r="A1656" s="3">
        <v>1652</v>
      </c>
      <c r="B1656" s="3" t="str">
        <f>"罗潇莹"</f>
        <v>罗潇莹</v>
      </c>
      <c r="C1656" s="3" t="s">
        <v>1559</v>
      </c>
      <c r="D1656" s="3"/>
    </row>
    <row r="1657" customHeight="1" spans="1:4">
      <c r="A1657" s="3">
        <v>1653</v>
      </c>
      <c r="B1657" s="3" t="str">
        <f>"王慧倩"</f>
        <v>王慧倩</v>
      </c>
      <c r="C1657" s="3" t="s">
        <v>1560</v>
      </c>
      <c r="D1657" s="3"/>
    </row>
    <row r="1658" customHeight="1" spans="1:4">
      <c r="A1658" s="3">
        <v>1654</v>
      </c>
      <c r="B1658" s="3" t="str">
        <f>"符彩媛"</f>
        <v>符彩媛</v>
      </c>
      <c r="C1658" s="3" t="s">
        <v>1561</v>
      </c>
      <c r="D1658" s="3"/>
    </row>
    <row r="1659" customHeight="1" spans="1:4">
      <c r="A1659" s="3">
        <v>1655</v>
      </c>
      <c r="B1659" s="3" t="str">
        <f>"吴楚镶"</f>
        <v>吴楚镶</v>
      </c>
      <c r="C1659" s="3" t="s">
        <v>1562</v>
      </c>
      <c r="D1659" s="3"/>
    </row>
    <row r="1660" customHeight="1" spans="1:4">
      <c r="A1660" s="3">
        <v>1656</v>
      </c>
      <c r="B1660" s="3" t="str">
        <f>"麦琴琴"</f>
        <v>麦琴琴</v>
      </c>
      <c r="C1660" s="3" t="s">
        <v>1563</v>
      </c>
      <c r="D1660" s="3"/>
    </row>
    <row r="1661" customHeight="1" spans="1:4">
      <c r="A1661" s="3">
        <v>1657</v>
      </c>
      <c r="B1661" s="3" t="str">
        <f>"王丽雪"</f>
        <v>王丽雪</v>
      </c>
      <c r="C1661" s="3" t="s">
        <v>496</v>
      </c>
      <c r="D1661" s="3"/>
    </row>
    <row r="1662" customHeight="1" spans="1:4">
      <c r="A1662" s="3">
        <v>1658</v>
      </c>
      <c r="B1662" s="3" t="str">
        <f>"罗张芬"</f>
        <v>罗张芬</v>
      </c>
      <c r="C1662" s="3" t="s">
        <v>1564</v>
      </c>
      <c r="D1662" s="3"/>
    </row>
    <row r="1663" customHeight="1" spans="1:4">
      <c r="A1663" s="3">
        <v>1659</v>
      </c>
      <c r="B1663" s="3" t="str">
        <f>"薛以金"</f>
        <v>薛以金</v>
      </c>
      <c r="C1663" s="3" t="s">
        <v>1565</v>
      </c>
      <c r="D1663" s="3"/>
    </row>
    <row r="1664" customHeight="1" spans="1:4">
      <c r="A1664" s="3">
        <v>1660</v>
      </c>
      <c r="B1664" s="3" t="str">
        <f>"吴温丽"</f>
        <v>吴温丽</v>
      </c>
      <c r="C1664" s="3" t="s">
        <v>1566</v>
      </c>
      <c r="D1664" s="3"/>
    </row>
    <row r="1665" customHeight="1" spans="1:4">
      <c r="A1665" s="3">
        <v>1661</v>
      </c>
      <c r="B1665" s="3" t="str">
        <f>"杨芷妍"</f>
        <v>杨芷妍</v>
      </c>
      <c r="C1665" s="3" t="s">
        <v>1567</v>
      </c>
      <c r="D1665" s="3"/>
    </row>
    <row r="1666" customHeight="1" spans="1:4">
      <c r="A1666" s="3">
        <v>1662</v>
      </c>
      <c r="B1666" s="3" t="str">
        <f>"冼燕敏"</f>
        <v>冼燕敏</v>
      </c>
      <c r="C1666" s="3" t="s">
        <v>1559</v>
      </c>
      <c r="D1666" s="3"/>
    </row>
    <row r="1667" customHeight="1" spans="1:4">
      <c r="A1667" s="3">
        <v>1663</v>
      </c>
      <c r="B1667" s="3" t="str">
        <f>"李才睿"</f>
        <v>李才睿</v>
      </c>
      <c r="C1667" s="3" t="s">
        <v>1284</v>
      </c>
      <c r="D1667" s="3"/>
    </row>
    <row r="1668" customHeight="1" spans="1:4">
      <c r="A1668" s="3">
        <v>1664</v>
      </c>
      <c r="B1668" s="3" t="str">
        <f>"许艳婷"</f>
        <v>许艳婷</v>
      </c>
      <c r="C1668" s="3" t="s">
        <v>1568</v>
      </c>
      <c r="D1668" s="3"/>
    </row>
    <row r="1669" customHeight="1" spans="1:4">
      <c r="A1669" s="3">
        <v>1665</v>
      </c>
      <c r="B1669" s="3" t="str">
        <f>"谭俊怡"</f>
        <v>谭俊怡</v>
      </c>
      <c r="C1669" s="3" t="s">
        <v>1569</v>
      </c>
      <c r="D1669" s="3"/>
    </row>
    <row r="1670" customHeight="1" spans="1:4">
      <c r="A1670" s="3">
        <v>1666</v>
      </c>
      <c r="B1670" s="3" t="str">
        <f>"卞小娜"</f>
        <v>卞小娜</v>
      </c>
      <c r="C1670" s="3" t="s">
        <v>1570</v>
      </c>
      <c r="D1670" s="3"/>
    </row>
    <row r="1671" customHeight="1" spans="1:4">
      <c r="A1671" s="3">
        <v>1667</v>
      </c>
      <c r="B1671" s="3" t="str">
        <f>"潘孟涛"</f>
        <v>潘孟涛</v>
      </c>
      <c r="C1671" s="3" t="s">
        <v>1571</v>
      </c>
      <c r="D1671" s="3"/>
    </row>
    <row r="1672" customHeight="1" spans="1:4">
      <c r="A1672" s="3">
        <v>1668</v>
      </c>
      <c r="B1672" s="3" t="str">
        <f>"符业宇"</f>
        <v>符业宇</v>
      </c>
      <c r="C1672" s="3" t="s">
        <v>1572</v>
      </c>
      <c r="D1672" s="3"/>
    </row>
    <row r="1673" customHeight="1" spans="1:4">
      <c r="A1673" s="3">
        <v>1669</v>
      </c>
      <c r="B1673" s="3" t="str">
        <f>"李广伟"</f>
        <v>李广伟</v>
      </c>
      <c r="C1673" s="3" t="s">
        <v>1573</v>
      </c>
      <c r="D1673" s="3"/>
    </row>
    <row r="1674" customHeight="1" spans="1:4">
      <c r="A1674" s="3">
        <v>1670</v>
      </c>
      <c r="B1674" s="3" t="str">
        <f>"苏英芳"</f>
        <v>苏英芳</v>
      </c>
      <c r="C1674" s="3" t="s">
        <v>175</v>
      </c>
      <c r="D1674" s="3"/>
    </row>
    <row r="1675" customHeight="1" spans="1:4">
      <c r="A1675" s="3">
        <v>1671</v>
      </c>
      <c r="B1675" s="3" t="str">
        <f>"陈炳旭"</f>
        <v>陈炳旭</v>
      </c>
      <c r="C1675" s="3" t="s">
        <v>1574</v>
      </c>
      <c r="D1675" s="3"/>
    </row>
    <row r="1676" customHeight="1" spans="1:4">
      <c r="A1676" s="3">
        <v>1672</v>
      </c>
      <c r="B1676" s="3" t="str">
        <f>"桂琪丽"</f>
        <v>桂琪丽</v>
      </c>
      <c r="C1676" s="3" t="s">
        <v>1575</v>
      </c>
      <c r="D1676" s="3"/>
    </row>
    <row r="1677" customHeight="1" spans="1:4">
      <c r="A1677" s="3">
        <v>1673</v>
      </c>
      <c r="B1677" s="3" t="str">
        <f>"符家绵"</f>
        <v>符家绵</v>
      </c>
      <c r="C1677" s="3" t="s">
        <v>1576</v>
      </c>
      <c r="D1677" s="3"/>
    </row>
    <row r="1678" customHeight="1" spans="1:4">
      <c r="A1678" s="3">
        <v>1674</v>
      </c>
      <c r="B1678" s="3" t="str">
        <f>"周琼丽"</f>
        <v>周琼丽</v>
      </c>
      <c r="C1678" s="3" t="s">
        <v>1577</v>
      </c>
      <c r="D1678" s="3"/>
    </row>
    <row r="1679" customHeight="1" spans="1:4">
      <c r="A1679" s="3">
        <v>1675</v>
      </c>
      <c r="B1679" s="3" t="str">
        <f>"高忠霞"</f>
        <v>高忠霞</v>
      </c>
      <c r="C1679" s="3" t="s">
        <v>1578</v>
      </c>
      <c r="D1679" s="3"/>
    </row>
    <row r="1680" customHeight="1" spans="1:4">
      <c r="A1680" s="3">
        <v>1676</v>
      </c>
      <c r="B1680" s="3" t="str">
        <f>"王乐乐"</f>
        <v>王乐乐</v>
      </c>
      <c r="C1680" s="3" t="s">
        <v>1579</v>
      </c>
      <c r="D1680" s="3"/>
    </row>
    <row r="1681" customHeight="1" spans="1:4">
      <c r="A1681" s="3">
        <v>1677</v>
      </c>
      <c r="B1681" s="3" t="str">
        <f>"周冬雪"</f>
        <v>周冬雪</v>
      </c>
      <c r="C1681" s="3" t="s">
        <v>1580</v>
      </c>
      <c r="D1681" s="3"/>
    </row>
    <row r="1682" customHeight="1" spans="1:4">
      <c r="A1682" s="3">
        <v>1678</v>
      </c>
      <c r="B1682" s="3" t="str">
        <f>"符亚恋"</f>
        <v>符亚恋</v>
      </c>
      <c r="C1682" s="3" t="s">
        <v>495</v>
      </c>
      <c r="D1682" s="3"/>
    </row>
    <row r="1683" customHeight="1" spans="1:4">
      <c r="A1683" s="3">
        <v>1679</v>
      </c>
      <c r="B1683" s="3" t="str">
        <f>"李海霞"</f>
        <v>李海霞</v>
      </c>
      <c r="C1683" s="3" t="s">
        <v>1581</v>
      </c>
      <c r="D1683" s="3"/>
    </row>
    <row r="1684" customHeight="1" spans="1:4">
      <c r="A1684" s="3">
        <v>1680</v>
      </c>
      <c r="B1684" s="3" t="str">
        <f>"林云"</f>
        <v>林云</v>
      </c>
      <c r="C1684" s="3" t="s">
        <v>1582</v>
      </c>
      <c r="D1684" s="3"/>
    </row>
    <row r="1685" customHeight="1" spans="1:4">
      <c r="A1685" s="3">
        <v>1681</v>
      </c>
      <c r="B1685" s="3" t="str">
        <f>"李爱娟"</f>
        <v>李爱娟</v>
      </c>
      <c r="C1685" s="3" t="s">
        <v>1583</v>
      </c>
      <c r="D1685" s="3"/>
    </row>
    <row r="1686" customHeight="1" spans="1:4">
      <c r="A1686" s="3">
        <v>1682</v>
      </c>
      <c r="B1686" s="3" t="str">
        <f>"王仪"</f>
        <v>王仪</v>
      </c>
      <c r="C1686" s="3" t="s">
        <v>1584</v>
      </c>
      <c r="D1686" s="3"/>
    </row>
    <row r="1687" customHeight="1" spans="1:4">
      <c r="A1687" s="3">
        <v>1683</v>
      </c>
      <c r="B1687" s="3" t="str">
        <f>"吴玉婷"</f>
        <v>吴玉婷</v>
      </c>
      <c r="C1687" s="3" t="s">
        <v>559</v>
      </c>
      <c r="D1687" s="3"/>
    </row>
    <row r="1688" customHeight="1" spans="1:4">
      <c r="A1688" s="3">
        <v>1684</v>
      </c>
      <c r="B1688" s="3" t="str">
        <f>"唐慧豪"</f>
        <v>唐慧豪</v>
      </c>
      <c r="C1688" s="3" t="s">
        <v>1585</v>
      </c>
      <c r="D1688" s="3"/>
    </row>
    <row r="1689" customHeight="1" spans="1:4">
      <c r="A1689" s="3">
        <v>1685</v>
      </c>
      <c r="B1689" s="3" t="str">
        <f>"何书芸"</f>
        <v>何书芸</v>
      </c>
      <c r="C1689" s="3" t="s">
        <v>1586</v>
      </c>
      <c r="D1689" s="3"/>
    </row>
    <row r="1690" customHeight="1" spans="1:4">
      <c r="A1690" s="3">
        <v>1686</v>
      </c>
      <c r="B1690" s="3" t="str">
        <f>"王青林"</f>
        <v>王青林</v>
      </c>
      <c r="C1690" s="3" t="s">
        <v>1587</v>
      </c>
      <c r="D1690" s="3"/>
    </row>
    <row r="1691" customHeight="1" spans="1:4">
      <c r="A1691" s="3">
        <v>1687</v>
      </c>
      <c r="B1691" s="3" t="str">
        <f>"张紫彤"</f>
        <v>张紫彤</v>
      </c>
      <c r="C1691" s="3" t="s">
        <v>1588</v>
      </c>
      <c r="D1691" s="3"/>
    </row>
    <row r="1692" customHeight="1" spans="1:4">
      <c r="A1692" s="3">
        <v>1688</v>
      </c>
      <c r="B1692" s="3" t="str">
        <f>"苏国林"</f>
        <v>苏国林</v>
      </c>
      <c r="C1692" s="3" t="s">
        <v>1589</v>
      </c>
      <c r="D1692" s="3"/>
    </row>
    <row r="1693" customHeight="1" spans="1:4">
      <c r="A1693" s="3">
        <v>1689</v>
      </c>
      <c r="B1693" s="3" t="str">
        <f>"郑小亮"</f>
        <v>郑小亮</v>
      </c>
      <c r="C1693" s="3" t="s">
        <v>1590</v>
      </c>
      <c r="D1693" s="3"/>
    </row>
    <row r="1694" customHeight="1" spans="1:4">
      <c r="A1694" s="3">
        <v>1690</v>
      </c>
      <c r="B1694" s="3" t="str">
        <f>"王华丽"</f>
        <v>王华丽</v>
      </c>
      <c r="C1694" s="3" t="s">
        <v>1591</v>
      </c>
      <c r="D1694" s="3"/>
    </row>
    <row r="1695" customHeight="1" spans="1:4">
      <c r="A1695" s="3">
        <v>1691</v>
      </c>
      <c r="B1695" s="3" t="str">
        <f>"王琼琰"</f>
        <v>王琼琰</v>
      </c>
      <c r="C1695" s="3" t="s">
        <v>1592</v>
      </c>
      <c r="D1695" s="3"/>
    </row>
    <row r="1696" customHeight="1" spans="1:4">
      <c r="A1696" s="3">
        <v>1692</v>
      </c>
      <c r="B1696" s="3" t="str">
        <f>"潘德燕"</f>
        <v>潘德燕</v>
      </c>
      <c r="C1696" s="3" t="s">
        <v>1593</v>
      </c>
      <c r="D1696" s="3"/>
    </row>
    <row r="1697" customHeight="1" spans="1:4">
      <c r="A1697" s="3">
        <v>1693</v>
      </c>
      <c r="B1697" s="3" t="str">
        <f>"钟仁智"</f>
        <v>钟仁智</v>
      </c>
      <c r="C1697" s="3" t="s">
        <v>1594</v>
      </c>
      <c r="D1697" s="3"/>
    </row>
    <row r="1698" customHeight="1" spans="1:4">
      <c r="A1698" s="3">
        <v>1694</v>
      </c>
      <c r="B1698" s="3" t="str">
        <f>"郑梅"</f>
        <v>郑梅</v>
      </c>
      <c r="C1698" s="3" t="s">
        <v>1595</v>
      </c>
      <c r="D1698" s="3"/>
    </row>
    <row r="1699" customHeight="1" spans="1:4">
      <c r="A1699" s="3">
        <v>1695</v>
      </c>
      <c r="B1699" s="3" t="str">
        <f>"周秋雪"</f>
        <v>周秋雪</v>
      </c>
      <c r="C1699" s="3" t="s">
        <v>1072</v>
      </c>
      <c r="D1699" s="3"/>
    </row>
    <row r="1700" customHeight="1" spans="1:4">
      <c r="A1700" s="3">
        <v>1696</v>
      </c>
      <c r="B1700" s="3" t="str">
        <f>"黄健"</f>
        <v>黄健</v>
      </c>
      <c r="C1700" s="3" t="s">
        <v>1596</v>
      </c>
      <c r="D1700" s="3"/>
    </row>
    <row r="1701" customHeight="1" spans="1:4">
      <c r="A1701" s="3">
        <v>1697</v>
      </c>
      <c r="B1701" s="3" t="str">
        <f>"蔡思思"</f>
        <v>蔡思思</v>
      </c>
      <c r="C1701" s="3" t="s">
        <v>1597</v>
      </c>
      <c r="D1701" s="3"/>
    </row>
    <row r="1702" customHeight="1" spans="1:4">
      <c r="A1702" s="3">
        <v>1698</v>
      </c>
      <c r="B1702" s="3" t="str">
        <f>"张小芳"</f>
        <v>张小芳</v>
      </c>
      <c r="C1702" s="3" t="s">
        <v>1598</v>
      </c>
      <c r="D1702" s="3"/>
    </row>
    <row r="1703" customHeight="1" spans="1:4">
      <c r="A1703" s="3">
        <v>1699</v>
      </c>
      <c r="B1703" s="3" t="str">
        <f>"王淑雯"</f>
        <v>王淑雯</v>
      </c>
      <c r="C1703" s="3" t="s">
        <v>1599</v>
      </c>
      <c r="D1703" s="3"/>
    </row>
    <row r="1704" customHeight="1" spans="1:4">
      <c r="A1704" s="3">
        <v>1700</v>
      </c>
      <c r="B1704" s="3" t="str">
        <f>"刘张忠"</f>
        <v>刘张忠</v>
      </c>
      <c r="C1704" s="3" t="s">
        <v>1600</v>
      </c>
      <c r="D1704" s="3"/>
    </row>
    <row r="1705" customHeight="1" spans="1:4">
      <c r="A1705" s="3">
        <v>1701</v>
      </c>
      <c r="B1705" s="3" t="str">
        <f>"柯行苗"</f>
        <v>柯行苗</v>
      </c>
      <c r="C1705" s="3" t="s">
        <v>1601</v>
      </c>
      <c r="D1705" s="3"/>
    </row>
    <row r="1706" customHeight="1" spans="1:4">
      <c r="A1706" s="3">
        <v>1702</v>
      </c>
      <c r="B1706" s="3" t="str">
        <f>"王雪"</f>
        <v>王雪</v>
      </c>
      <c r="C1706" s="3" t="s">
        <v>1602</v>
      </c>
      <c r="D1706" s="3"/>
    </row>
    <row r="1707" customHeight="1" spans="1:4">
      <c r="A1707" s="3">
        <v>1703</v>
      </c>
      <c r="B1707" s="3" t="str">
        <f>"王月皎"</f>
        <v>王月皎</v>
      </c>
      <c r="C1707" s="3" t="s">
        <v>1603</v>
      </c>
      <c r="D1707" s="3"/>
    </row>
    <row r="1708" customHeight="1" spans="1:4">
      <c r="A1708" s="3">
        <v>1704</v>
      </c>
      <c r="B1708" s="3" t="str">
        <f>"文美茹"</f>
        <v>文美茹</v>
      </c>
      <c r="C1708" s="3" t="s">
        <v>628</v>
      </c>
      <c r="D1708" s="3"/>
    </row>
    <row r="1709" customHeight="1" spans="1:4">
      <c r="A1709" s="3">
        <v>1705</v>
      </c>
      <c r="B1709" s="3" t="str">
        <f>"李绮"</f>
        <v>李绮</v>
      </c>
      <c r="C1709" s="3" t="s">
        <v>1604</v>
      </c>
      <c r="D1709" s="3"/>
    </row>
    <row r="1710" customHeight="1" spans="1:4">
      <c r="A1710" s="3">
        <v>1706</v>
      </c>
      <c r="B1710" s="3" t="str">
        <f>"莫金蓉"</f>
        <v>莫金蓉</v>
      </c>
      <c r="C1710" s="3" t="s">
        <v>1605</v>
      </c>
      <c r="D1710" s="3"/>
    </row>
    <row r="1711" customHeight="1" spans="1:4">
      <c r="A1711" s="3">
        <v>1707</v>
      </c>
      <c r="B1711" s="3" t="str">
        <f>"陆发珍"</f>
        <v>陆发珍</v>
      </c>
      <c r="C1711" s="3" t="s">
        <v>1606</v>
      </c>
      <c r="D1711" s="3"/>
    </row>
    <row r="1712" customHeight="1" spans="1:4">
      <c r="A1712" s="3">
        <v>1708</v>
      </c>
      <c r="B1712" s="3" t="str">
        <f>"潘欣"</f>
        <v>潘欣</v>
      </c>
      <c r="C1712" s="3" t="s">
        <v>1607</v>
      </c>
      <c r="D1712" s="3"/>
    </row>
    <row r="1713" customHeight="1" spans="1:4">
      <c r="A1713" s="3">
        <v>1709</v>
      </c>
      <c r="B1713" s="3" t="str">
        <f>"符海珍"</f>
        <v>符海珍</v>
      </c>
      <c r="C1713" s="3" t="s">
        <v>1608</v>
      </c>
      <c r="D1713" s="3"/>
    </row>
    <row r="1714" customHeight="1" spans="1:4">
      <c r="A1714" s="3">
        <v>1710</v>
      </c>
      <c r="B1714" s="3" t="str">
        <f>"仇文涵"</f>
        <v>仇文涵</v>
      </c>
      <c r="C1714" s="3" t="s">
        <v>1609</v>
      </c>
      <c r="D1714" s="3"/>
    </row>
    <row r="1715" customHeight="1" spans="1:4">
      <c r="A1715" s="3">
        <v>1711</v>
      </c>
      <c r="B1715" s="3" t="str">
        <f>"何晓敏"</f>
        <v>何晓敏</v>
      </c>
      <c r="C1715" s="3" t="s">
        <v>1610</v>
      </c>
      <c r="D1715" s="3"/>
    </row>
    <row r="1716" customHeight="1" spans="1:4">
      <c r="A1716" s="3">
        <v>1712</v>
      </c>
      <c r="B1716" s="3" t="str">
        <f>"邢增伦"</f>
        <v>邢增伦</v>
      </c>
      <c r="C1716" s="3" t="s">
        <v>1611</v>
      </c>
      <c r="D1716" s="3"/>
    </row>
    <row r="1717" customHeight="1" spans="1:4">
      <c r="A1717" s="3">
        <v>1713</v>
      </c>
      <c r="B1717" s="3" t="str">
        <f>"魏晓意"</f>
        <v>魏晓意</v>
      </c>
      <c r="C1717" s="3" t="s">
        <v>1612</v>
      </c>
      <c r="D1717" s="3"/>
    </row>
    <row r="1718" customHeight="1" spans="1:4">
      <c r="A1718" s="3">
        <v>1714</v>
      </c>
      <c r="B1718" s="3" t="str">
        <f>"关远芬"</f>
        <v>关远芬</v>
      </c>
      <c r="C1718" s="3" t="s">
        <v>1613</v>
      </c>
      <c r="D1718" s="3"/>
    </row>
    <row r="1719" customHeight="1" spans="1:4">
      <c r="A1719" s="3">
        <v>1715</v>
      </c>
      <c r="B1719" s="3" t="str">
        <f>"钟淑馨"</f>
        <v>钟淑馨</v>
      </c>
      <c r="C1719" s="3" t="s">
        <v>991</v>
      </c>
      <c r="D1719" s="3"/>
    </row>
    <row r="1720" customHeight="1" spans="1:4">
      <c r="A1720" s="3">
        <v>1716</v>
      </c>
      <c r="B1720" s="3" t="str">
        <f>"羊梅香"</f>
        <v>羊梅香</v>
      </c>
      <c r="C1720" s="3" t="s">
        <v>102</v>
      </c>
      <c r="D1720" s="3"/>
    </row>
    <row r="1721" customHeight="1" spans="1:4">
      <c r="A1721" s="3">
        <v>1717</v>
      </c>
      <c r="B1721" s="3" t="str">
        <f>"姚冰琳"</f>
        <v>姚冰琳</v>
      </c>
      <c r="C1721" s="3" t="s">
        <v>1614</v>
      </c>
      <c r="D1721" s="3"/>
    </row>
    <row r="1722" customHeight="1" spans="1:4">
      <c r="A1722" s="3">
        <v>1718</v>
      </c>
      <c r="B1722" s="3" t="str">
        <f>"陈佳钰"</f>
        <v>陈佳钰</v>
      </c>
      <c r="C1722" s="3" t="s">
        <v>1615</v>
      </c>
      <c r="D1722" s="3"/>
    </row>
    <row r="1723" customHeight="1" spans="1:4">
      <c r="A1723" s="3">
        <v>1719</v>
      </c>
      <c r="B1723" s="3" t="str">
        <f>"王强"</f>
        <v>王强</v>
      </c>
      <c r="C1723" s="3" t="s">
        <v>1616</v>
      </c>
      <c r="D1723" s="3"/>
    </row>
    <row r="1724" customHeight="1" spans="1:4">
      <c r="A1724" s="3">
        <v>1720</v>
      </c>
      <c r="B1724" s="3" t="str">
        <f>"曾安敏"</f>
        <v>曾安敏</v>
      </c>
      <c r="C1724" s="3" t="s">
        <v>1617</v>
      </c>
      <c r="D1724" s="3"/>
    </row>
    <row r="1725" customHeight="1" spans="1:4">
      <c r="A1725" s="3">
        <v>1721</v>
      </c>
      <c r="B1725" s="3" t="str">
        <f>"吉承微"</f>
        <v>吉承微</v>
      </c>
      <c r="C1725" s="3" t="s">
        <v>1618</v>
      </c>
      <c r="D1725" s="3"/>
    </row>
    <row r="1726" customHeight="1" spans="1:4">
      <c r="A1726" s="3">
        <v>1722</v>
      </c>
      <c r="B1726" s="3" t="str">
        <f>"陈媛"</f>
        <v>陈媛</v>
      </c>
      <c r="C1726" s="3" t="s">
        <v>1619</v>
      </c>
      <c r="D1726" s="3"/>
    </row>
    <row r="1727" customHeight="1" spans="1:4">
      <c r="A1727" s="3">
        <v>1723</v>
      </c>
      <c r="B1727" s="3" t="str">
        <f>"薛怡琳"</f>
        <v>薛怡琳</v>
      </c>
      <c r="C1727" s="3" t="s">
        <v>1620</v>
      </c>
      <c r="D1727" s="3"/>
    </row>
    <row r="1728" customHeight="1" spans="1:4">
      <c r="A1728" s="3">
        <v>1724</v>
      </c>
      <c r="B1728" s="3" t="str">
        <f>"陈艳"</f>
        <v>陈艳</v>
      </c>
      <c r="C1728" s="3" t="s">
        <v>1621</v>
      </c>
      <c r="D1728" s="3"/>
    </row>
    <row r="1729" customHeight="1" spans="1:4">
      <c r="A1729" s="3">
        <v>1725</v>
      </c>
      <c r="B1729" s="3" t="str">
        <f>"符芮嘉"</f>
        <v>符芮嘉</v>
      </c>
      <c r="C1729" s="3" t="s">
        <v>1622</v>
      </c>
      <c r="D1729" s="3"/>
    </row>
    <row r="1730" customHeight="1" spans="1:4">
      <c r="A1730" s="3">
        <v>1726</v>
      </c>
      <c r="B1730" s="3" t="str">
        <f>"李佩茜"</f>
        <v>李佩茜</v>
      </c>
      <c r="C1730" s="3" t="s">
        <v>228</v>
      </c>
      <c r="D1730" s="3"/>
    </row>
    <row r="1731" customHeight="1" spans="1:4">
      <c r="A1731" s="3">
        <v>1727</v>
      </c>
      <c r="B1731" s="3" t="str">
        <f>"曾丽蔓"</f>
        <v>曾丽蔓</v>
      </c>
      <c r="C1731" s="3" t="s">
        <v>1623</v>
      </c>
      <c r="D1731" s="3"/>
    </row>
    <row r="1732" customHeight="1" spans="1:4">
      <c r="A1732" s="3">
        <v>1728</v>
      </c>
      <c r="B1732" s="3" t="str">
        <f>"文红依"</f>
        <v>文红依</v>
      </c>
      <c r="C1732" s="3" t="s">
        <v>1624</v>
      </c>
      <c r="D1732" s="3"/>
    </row>
    <row r="1733" customHeight="1" spans="1:4">
      <c r="A1733" s="3">
        <v>1729</v>
      </c>
      <c r="B1733" s="3" t="str">
        <f>"潘振铃"</f>
        <v>潘振铃</v>
      </c>
      <c r="C1733" s="3" t="s">
        <v>1625</v>
      </c>
      <c r="D1733" s="3"/>
    </row>
    <row r="1734" customHeight="1" spans="1:4">
      <c r="A1734" s="3">
        <v>1730</v>
      </c>
      <c r="B1734" s="3" t="str">
        <f>"卢宛芳"</f>
        <v>卢宛芳</v>
      </c>
      <c r="C1734" s="3" t="s">
        <v>1427</v>
      </c>
      <c r="D1734" s="3"/>
    </row>
    <row r="1735" customHeight="1" spans="1:4">
      <c r="A1735" s="3">
        <v>1731</v>
      </c>
      <c r="B1735" s="3" t="str">
        <f>"谢徐蔚"</f>
        <v>谢徐蔚</v>
      </c>
      <c r="C1735" s="3" t="s">
        <v>1626</v>
      </c>
      <c r="D1735" s="3"/>
    </row>
    <row r="1736" customHeight="1" spans="1:4">
      <c r="A1736" s="3">
        <v>1732</v>
      </c>
      <c r="B1736" s="3" t="str">
        <f>"文苏慧"</f>
        <v>文苏慧</v>
      </c>
      <c r="C1736" s="3" t="s">
        <v>1627</v>
      </c>
      <c r="D1736" s="3"/>
    </row>
    <row r="1737" customHeight="1" spans="1:4">
      <c r="A1737" s="3">
        <v>1733</v>
      </c>
      <c r="B1737" s="3" t="str">
        <f>"符珊玮"</f>
        <v>符珊玮</v>
      </c>
      <c r="C1737" s="3" t="s">
        <v>1628</v>
      </c>
      <c r="D1737" s="3"/>
    </row>
    <row r="1738" customHeight="1" spans="1:4">
      <c r="A1738" s="3">
        <v>1734</v>
      </c>
      <c r="B1738" s="3" t="str">
        <f>"唐琼媚"</f>
        <v>唐琼媚</v>
      </c>
      <c r="C1738" s="3" t="s">
        <v>1629</v>
      </c>
      <c r="D1738" s="3"/>
    </row>
    <row r="1739" customHeight="1" spans="1:4">
      <c r="A1739" s="3">
        <v>1735</v>
      </c>
      <c r="B1739" s="3" t="str">
        <f>"邓婉靖"</f>
        <v>邓婉靖</v>
      </c>
      <c r="C1739" s="3" t="s">
        <v>1630</v>
      </c>
      <c r="D1739" s="3"/>
    </row>
    <row r="1740" customHeight="1" spans="1:4">
      <c r="A1740" s="3">
        <v>1736</v>
      </c>
      <c r="B1740" s="3" t="str">
        <f>"覃春婷"</f>
        <v>覃春婷</v>
      </c>
      <c r="C1740" s="3" t="s">
        <v>10</v>
      </c>
      <c r="D1740" s="3"/>
    </row>
    <row r="1741" customHeight="1" spans="1:4">
      <c r="A1741" s="3">
        <v>1737</v>
      </c>
      <c r="B1741" s="3" t="str">
        <f>"蔡萱"</f>
        <v>蔡萱</v>
      </c>
      <c r="C1741" s="3" t="s">
        <v>1631</v>
      </c>
      <c r="D1741" s="3"/>
    </row>
    <row r="1742" customHeight="1" spans="1:4">
      <c r="A1742" s="3">
        <v>1738</v>
      </c>
      <c r="B1742" s="3" t="str">
        <f>"郭菊"</f>
        <v>郭菊</v>
      </c>
      <c r="C1742" s="3" t="s">
        <v>1632</v>
      </c>
      <c r="D1742" s="3"/>
    </row>
    <row r="1743" customHeight="1" spans="1:4">
      <c r="A1743" s="3">
        <v>1739</v>
      </c>
      <c r="B1743" s="3" t="str">
        <f>"符运伟"</f>
        <v>符运伟</v>
      </c>
      <c r="C1743" s="3" t="s">
        <v>1633</v>
      </c>
      <c r="D1743" s="3"/>
    </row>
    <row r="1744" customHeight="1" spans="1:4">
      <c r="A1744" s="3">
        <v>1740</v>
      </c>
      <c r="B1744" s="3" t="str">
        <f>"詹文娴"</f>
        <v>詹文娴</v>
      </c>
      <c r="C1744" s="3" t="s">
        <v>1634</v>
      </c>
      <c r="D1744" s="3"/>
    </row>
    <row r="1745" customHeight="1" spans="1:4">
      <c r="A1745" s="3">
        <v>1741</v>
      </c>
      <c r="B1745" s="3" t="str">
        <f>"黄文捷"</f>
        <v>黄文捷</v>
      </c>
      <c r="C1745" s="3" t="s">
        <v>1635</v>
      </c>
      <c r="D1745" s="3"/>
    </row>
    <row r="1746" customHeight="1" spans="1:4">
      <c r="A1746" s="3">
        <v>1742</v>
      </c>
      <c r="B1746" s="3" t="str">
        <f>"邓雪桃"</f>
        <v>邓雪桃</v>
      </c>
      <c r="C1746" s="3" t="s">
        <v>1636</v>
      </c>
      <c r="D1746" s="3"/>
    </row>
    <row r="1747" customHeight="1" spans="1:4">
      <c r="A1747" s="3">
        <v>1743</v>
      </c>
      <c r="B1747" s="3" t="str">
        <f>"曾庆菊"</f>
        <v>曾庆菊</v>
      </c>
      <c r="C1747" s="3" t="s">
        <v>1506</v>
      </c>
      <c r="D1747" s="3"/>
    </row>
    <row r="1748" customHeight="1" spans="1:4">
      <c r="A1748" s="3">
        <v>1744</v>
      </c>
      <c r="B1748" s="3" t="str">
        <f>"黄祥姑"</f>
        <v>黄祥姑</v>
      </c>
      <c r="C1748" s="3" t="s">
        <v>1637</v>
      </c>
      <c r="D1748" s="3"/>
    </row>
    <row r="1749" customHeight="1" spans="1:4">
      <c r="A1749" s="3">
        <v>1745</v>
      </c>
      <c r="B1749" s="3" t="str">
        <f>"吴宛俞"</f>
        <v>吴宛俞</v>
      </c>
      <c r="C1749" s="3" t="s">
        <v>1638</v>
      </c>
      <c r="D1749" s="3"/>
    </row>
    <row r="1750" customHeight="1" spans="1:4">
      <c r="A1750" s="3">
        <v>1746</v>
      </c>
      <c r="B1750" s="3" t="str">
        <f>"徐小妮"</f>
        <v>徐小妮</v>
      </c>
      <c r="C1750" s="3" t="s">
        <v>1639</v>
      </c>
      <c r="D1750" s="3"/>
    </row>
    <row r="1751" customHeight="1" spans="1:4">
      <c r="A1751" s="3">
        <v>1747</v>
      </c>
      <c r="B1751" s="3" t="str">
        <f>"赖静茜"</f>
        <v>赖静茜</v>
      </c>
      <c r="C1751" s="3" t="s">
        <v>680</v>
      </c>
      <c r="D1751" s="3"/>
    </row>
    <row r="1752" customHeight="1" spans="1:4">
      <c r="A1752" s="3">
        <v>1748</v>
      </c>
      <c r="B1752" s="3" t="str">
        <f>"陈霖"</f>
        <v>陈霖</v>
      </c>
      <c r="C1752" s="3" t="s">
        <v>1640</v>
      </c>
      <c r="D1752" s="3"/>
    </row>
    <row r="1753" customHeight="1" spans="1:4">
      <c r="A1753" s="3">
        <v>1749</v>
      </c>
      <c r="B1753" s="3" t="str">
        <f>"伍海容"</f>
        <v>伍海容</v>
      </c>
      <c r="C1753" s="3" t="s">
        <v>1641</v>
      </c>
      <c r="D1753" s="3"/>
    </row>
    <row r="1754" customHeight="1" spans="1:4">
      <c r="A1754" s="3">
        <v>1750</v>
      </c>
      <c r="B1754" s="3" t="str">
        <f>"张强丽"</f>
        <v>张强丽</v>
      </c>
      <c r="C1754" s="3" t="s">
        <v>677</v>
      </c>
      <c r="D1754" s="3"/>
    </row>
    <row r="1755" customHeight="1" spans="1:4">
      <c r="A1755" s="3">
        <v>1751</v>
      </c>
      <c r="B1755" s="3" t="str">
        <f>"严荣盛"</f>
        <v>严荣盛</v>
      </c>
      <c r="C1755" s="3" t="s">
        <v>1642</v>
      </c>
      <c r="D1755" s="3"/>
    </row>
    <row r="1756" customHeight="1" spans="1:4">
      <c r="A1756" s="3">
        <v>1752</v>
      </c>
      <c r="B1756" s="3" t="str">
        <f>"王英琪"</f>
        <v>王英琪</v>
      </c>
      <c r="C1756" s="3" t="s">
        <v>1643</v>
      </c>
      <c r="D1756" s="3"/>
    </row>
    <row r="1757" customHeight="1" spans="1:4">
      <c r="A1757" s="3">
        <v>1753</v>
      </c>
      <c r="B1757" s="3" t="str">
        <f>"卢炳青"</f>
        <v>卢炳青</v>
      </c>
      <c r="C1757" s="3" t="s">
        <v>940</v>
      </c>
      <c r="D1757" s="3"/>
    </row>
    <row r="1758" customHeight="1" spans="1:4">
      <c r="A1758" s="3">
        <v>1754</v>
      </c>
      <c r="B1758" s="3" t="str">
        <f>"谢秋玲"</f>
        <v>谢秋玲</v>
      </c>
      <c r="C1758" s="3" t="s">
        <v>1644</v>
      </c>
      <c r="D1758" s="3"/>
    </row>
    <row r="1759" customHeight="1" spans="1:4">
      <c r="A1759" s="3">
        <v>1755</v>
      </c>
      <c r="B1759" s="3" t="str">
        <f>"羊冬慧"</f>
        <v>羊冬慧</v>
      </c>
      <c r="C1759" s="3" t="s">
        <v>1645</v>
      </c>
      <c r="D1759" s="3"/>
    </row>
    <row r="1760" customHeight="1" spans="1:4">
      <c r="A1760" s="3">
        <v>1756</v>
      </c>
      <c r="B1760" s="3" t="str">
        <f>"洪小静"</f>
        <v>洪小静</v>
      </c>
      <c r="C1760" s="3" t="s">
        <v>1646</v>
      </c>
      <c r="D1760" s="3"/>
    </row>
    <row r="1761" customHeight="1" spans="1:4">
      <c r="A1761" s="3">
        <v>1757</v>
      </c>
      <c r="B1761" s="3" t="str">
        <f>"钟艺"</f>
        <v>钟艺</v>
      </c>
      <c r="C1761" s="3" t="s">
        <v>1647</v>
      </c>
      <c r="D1761" s="3"/>
    </row>
    <row r="1762" customHeight="1" spans="1:4">
      <c r="A1762" s="3">
        <v>1758</v>
      </c>
      <c r="B1762" s="3" t="str">
        <f>"姚翠菁"</f>
        <v>姚翠菁</v>
      </c>
      <c r="C1762" s="3" t="s">
        <v>1648</v>
      </c>
      <c r="D1762" s="3"/>
    </row>
    <row r="1763" customHeight="1" spans="1:4">
      <c r="A1763" s="3">
        <v>1759</v>
      </c>
      <c r="B1763" s="3" t="str">
        <f>"钟碧灵"</f>
        <v>钟碧灵</v>
      </c>
      <c r="C1763" s="3" t="s">
        <v>1649</v>
      </c>
      <c r="D1763" s="3"/>
    </row>
    <row r="1764" customHeight="1" spans="1:4">
      <c r="A1764" s="3">
        <v>1760</v>
      </c>
      <c r="B1764" s="3" t="str">
        <f>"彭媛媛"</f>
        <v>彭媛媛</v>
      </c>
      <c r="C1764" s="3" t="s">
        <v>1650</v>
      </c>
      <c r="D1764" s="3"/>
    </row>
    <row r="1765" customHeight="1" spans="1:4">
      <c r="A1765" s="3">
        <v>1761</v>
      </c>
      <c r="B1765" s="3" t="str">
        <f>"吴秋云"</f>
        <v>吴秋云</v>
      </c>
      <c r="C1765" s="3" t="s">
        <v>1651</v>
      </c>
      <c r="D1765" s="3"/>
    </row>
    <row r="1766" customHeight="1" spans="1:4">
      <c r="A1766" s="3">
        <v>1762</v>
      </c>
      <c r="B1766" s="3" t="str">
        <f>"陈春羽"</f>
        <v>陈春羽</v>
      </c>
      <c r="C1766" s="3" t="s">
        <v>1652</v>
      </c>
      <c r="D1766" s="3"/>
    </row>
    <row r="1767" customHeight="1" spans="1:4">
      <c r="A1767" s="3">
        <v>1763</v>
      </c>
      <c r="B1767" s="3" t="str">
        <f>"张明珠"</f>
        <v>张明珠</v>
      </c>
      <c r="C1767" s="3" t="s">
        <v>1653</v>
      </c>
      <c r="D1767" s="3"/>
    </row>
    <row r="1768" customHeight="1" spans="1:4">
      <c r="A1768" s="3">
        <v>1764</v>
      </c>
      <c r="B1768" s="3" t="str">
        <f>"高莹"</f>
        <v>高莹</v>
      </c>
      <c r="C1768" s="3" t="s">
        <v>1654</v>
      </c>
      <c r="D1768" s="3"/>
    </row>
    <row r="1769" customHeight="1" spans="1:4">
      <c r="A1769" s="3">
        <v>1765</v>
      </c>
      <c r="B1769" s="3" t="str">
        <f>"符义聪"</f>
        <v>符义聪</v>
      </c>
      <c r="C1769" s="3" t="s">
        <v>1655</v>
      </c>
      <c r="D1769" s="3"/>
    </row>
    <row r="1770" customHeight="1" spans="1:4">
      <c r="A1770" s="3">
        <v>1766</v>
      </c>
      <c r="B1770" s="3" t="str">
        <f>"钟婉珍"</f>
        <v>钟婉珍</v>
      </c>
      <c r="C1770" s="3" t="s">
        <v>940</v>
      </c>
      <c r="D1770" s="3"/>
    </row>
    <row r="1771" customHeight="1" spans="1:4">
      <c r="A1771" s="3">
        <v>1767</v>
      </c>
      <c r="B1771" s="3" t="str">
        <f>"张丽"</f>
        <v>张丽</v>
      </c>
      <c r="C1771" s="3" t="s">
        <v>1656</v>
      </c>
      <c r="D1771" s="3"/>
    </row>
    <row r="1772" customHeight="1" spans="1:4">
      <c r="A1772" s="3">
        <v>1768</v>
      </c>
      <c r="B1772" s="3" t="str">
        <f>"容倩妙"</f>
        <v>容倩妙</v>
      </c>
      <c r="C1772" s="3" t="s">
        <v>1657</v>
      </c>
      <c r="D1772" s="3"/>
    </row>
    <row r="1773" customHeight="1" spans="1:4">
      <c r="A1773" s="3">
        <v>1769</v>
      </c>
      <c r="B1773" s="3" t="str">
        <f>"吉成莹"</f>
        <v>吉成莹</v>
      </c>
      <c r="C1773" s="3" t="s">
        <v>1658</v>
      </c>
      <c r="D1773" s="3"/>
    </row>
    <row r="1774" customHeight="1" spans="1:4">
      <c r="A1774" s="3">
        <v>1770</v>
      </c>
      <c r="B1774" s="3" t="str">
        <f>"黄余童"</f>
        <v>黄余童</v>
      </c>
      <c r="C1774" s="3" t="s">
        <v>1659</v>
      </c>
      <c r="D1774" s="3"/>
    </row>
    <row r="1775" customHeight="1" spans="1:4">
      <c r="A1775" s="3">
        <v>1771</v>
      </c>
      <c r="B1775" s="3" t="str">
        <f>"羊庆彩"</f>
        <v>羊庆彩</v>
      </c>
      <c r="C1775" s="3" t="s">
        <v>288</v>
      </c>
      <c r="D1775" s="3"/>
    </row>
    <row r="1776" customHeight="1" spans="1:4">
      <c r="A1776" s="3">
        <v>1772</v>
      </c>
      <c r="B1776" s="3" t="str">
        <f>"赵江停"</f>
        <v>赵江停</v>
      </c>
      <c r="C1776" s="3" t="s">
        <v>1660</v>
      </c>
      <c r="D1776" s="3"/>
    </row>
    <row r="1777" customHeight="1" spans="1:4">
      <c r="A1777" s="3">
        <v>1773</v>
      </c>
      <c r="B1777" s="3" t="str">
        <f>"潘苏语"</f>
        <v>潘苏语</v>
      </c>
      <c r="C1777" s="3" t="s">
        <v>1661</v>
      </c>
      <c r="D1777" s="3"/>
    </row>
    <row r="1778" customHeight="1" spans="1:4">
      <c r="A1778" s="3">
        <v>1774</v>
      </c>
      <c r="B1778" s="3" t="str">
        <f>"刘应彩"</f>
        <v>刘应彩</v>
      </c>
      <c r="C1778" s="3" t="s">
        <v>1662</v>
      </c>
      <c r="D1778" s="3"/>
    </row>
    <row r="1779" customHeight="1" spans="1:4">
      <c r="A1779" s="3">
        <v>1775</v>
      </c>
      <c r="B1779" s="3" t="str">
        <f>"李天奇"</f>
        <v>李天奇</v>
      </c>
      <c r="C1779" s="3" t="s">
        <v>1663</v>
      </c>
      <c r="D1779" s="3"/>
    </row>
    <row r="1780" customHeight="1" spans="1:4">
      <c r="A1780" s="3">
        <v>1776</v>
      </c>
      <c r="B1780" s="3" t="str">
        <f>"林文妃"</f>
        <v>林文妃</v>
      </c>
      <c r="C1780" s="3" t="s">
        <v>1664</v>
      </c>
      <c r="D1780" s="3"/>
    </row>
    <row r="1781" customHeight="1" spans="1:4">
      <c r="A1781" s="3">
        <v>1777</v>
      </c>
      <c r="B1781" s="3" t="str">
        <f>"赵月莹"</f>
        <v>赵月莹</v>
      </c>
      <c r="C1781" s="3" t="s">
        <v>1665</v>
      </c>
      <c r="D1781" s="3"/>
    </row>
    <row r="1782" customHeight="1" spans="1:4">
      <c r="A1782" s="3">
        <v>1778</v>
      </c>
      <c r="B1782" s="3" t="str">
        <f>"吴英姑"</f>
        <v>吴英姑</v>
      </c>
      <c r="C1782" s="3" t="s">
        <v>1666</v>
      </c>
      <c r="D1782" s="3"/>
    </row>
    <row r="1783" customHeight="1" spans="1:4">
      <c r="A1783" s="3">
        <v>1779</v>
      </c>
      <c r="B1783" s="3" t="str">
        <f>"钟海转"</f>
        <v>钟海转</v>
      </c>
      <c r="C1783" s="3" t="s">
        <v>1667</v>
      </c>
      <c r="D1783" s="3"/>
    </row>
    <row r="1784" customHeight="1" spans="1:4">
      <c r="A1784" s="3">
        <v>1780</v>
      </c>
      <c r="B1784" s="3" t="str">
        <f>"符钰翎"</f>
        <v>符钰翎</v>
      </c>
      <c r="C1784" s="3" t="s">
        <v>1668</v>
      </c>
      <c r="D1784" s="3"/>
    </row>
    <row r="1785" customHeight="1" spans="1:4">
      <c r="A1785" s="3">
        <v>1781</v>
      </c>
      <c r="B1785" s="3" t="str">
        <f>"王紫叶"</f>
        <v>王紫叶</v>
      </c>
      <c r="C1785" s="3" t="s">
        <v>1669</v>
      </c>
      <c r="D1785" s="3"/>
    </row>
    <row r="1786" customHeight="1" spans="1:4">
      <c r="A1786" s="3">
        <v>1782</v>
      </c>
      <c r="B1786" s="3" t="str">
        <f>"李振妃"</f>
        <v>李振妃</v>
      </c>
      <c r="C1786" s="3" t="s">
        <v>1670</v>
      </c>
      <c r="D1786" s="3"/>
    </row>
    <row r="1787" customHeight="1" spans="1:4">
      <c r="A1787" s="3">
        <v>1783</v>
      </c>
      <c r="B1787" s="3" t="str">
        <f>"孙荣香"</f>
        <v>孙荣香</v>
      </c>
      <c r="C1787" s="3" t="s">
        <v>1671</v>
      </c>
      <c r="D1787" s="3"/>
    </row>
    <row r="1788" customHeight="1" spans="1:4">
      <c r="A1788" s="3">
        <v>1784</v>
      </c>
      <c r="B1788" s="3" t="str">
        <f>"李明倩"</f>
        <v>李明倩</v>
      </c>
      <c r="C1788" s="3" t="s">
        <v>1672</v>
      </c>
      <c r="D1788" s="3"/>
    </row>
    <row r="1789" customHeight="1" spans="1:4">
      <c r="A1789" s="3">
        <v>1785</v>
      </c>
      <c r="B1789" s="3" t="str">
        <f>"陈盈盈"</f>
        <v>陈盈盈</v>
      </c>
      <c r="C1789" s="3" t="s">
        <v>1673</v>
      </c>
      <c r="D1789" s="3"/>
    </row>
    <row r="1790" customHeight="1" spans="1:4">
      <c r="A1790" s="3">
        <v>1786</v>
      </c>
      <c r="B1790" s="3" t="str">
        <f>"符有秋"</f>
        <v>符有秋</v>
      </c>
      <c r="C1790" s="3" t="s">
        <v>1576</v>
      </c>
      <c r="D1790" s="3"/>
    </row>
    <row r="1791" customHeight="1" spans="1:4">
      <c r="A1791" s="3">
        <v>1787</v>
      </c>
      <c r="B1791" s="3" t="str">
        <f>"梁超群"</f>
        <v>梁超群</v>
      </c>
      <c r="C1791" s="3" t="s">
        <v>1674</v>
      </c>
      <c r="D1791" s="3"/>
    </row>
    <row r="1792" customHeight="1" spans="1:4">
      <c r="A1792" s="3">
        <v>1788</v>
      </c>
      <c r="B1792" s="3" t="str">
        <f>"陶志尹"</f>
        <v>陶志尹</v>
      </c>
      <c r="C1792" s="3" t="s">
        <v>1675</v>
      </c>
      <c r="D1792" s="3"/>
    </row>
    <row r="1793" customHeight="1" spans="1:4">
      <c r="A1793" s="3">
        <v>1789</v>
      </c>
      <c r="B1793" s="3" t="str">
        <f>"张旺丽"</f>
        <v>张旺丽</v>
      </c>
      <c r="C1793" s="3" t="s">
        <v>1676</v>
      </c>
      <c r="D1793" s="3"/>
    </row>
    <row r="1794" customHeight="1" spans="1:4">
      <c r="A1794" s="3">
        <v>1790</v>
      </c>
      <c r="B1794" s="3" t="str">
        <f>"唐王椿"</f>
        <v>唐王椿</v>
      </c>
      <c r="C1794" s="3" t="s">
        <v>1677</v>
      </c>
      <c r="D1794" s="3"/>
    </row>
    <row r="1795" customHeight="1" spans="1:4">
      <c r="A1795" s="3">
        <v>1791</v>
      </c>
      <c r="B1795" s="3" t="str">
        <f>"桂周玲"</f>
        <v>桂周玲</v>
      </c>
      <c r="C1795" s="3" t="s">
        <v>1678</v>
      </c>
      <c r="D1795" s="3"/>
    </row>
    <row r="1796" customHeight="1" spans="1:4">
      <c r="A1796" s="3">
        <v>1792</v>
      </c>
      <c r="B1796" s="3" t="str">
        <f>"陈楚楚"</f>
        <v>陈楚楚</v>
      </c>
      <c r="C1796" s="3" t="s">
        <v>1679</v>
      </c>
      <c r="D1796" s="3"/>
    </row>
    <row r="1797" customHeight="1" spans="1:4">
      <c r="A1797" s="3">
        <v>1793</v>
      </c>
      <c r="B1797" s="3" t="str">
        <f>"苻冰艳"</f>
        <v>苻冰艳</v>
      </c>
      <c r="C1797" s="3" t="s">
        <v>1680</v>
      </c>
      <c r="D1797" s="3"/>
    </row>
    <row r="1798" customHeight="1" spans="1:4">
      <c r="A1798" s="3">
        <v>1794</v>
      </c>
      <c r="B1798" s="3" t="str">
        <f>"吴惠"</f>
        <v>吴惠</v>
      </c>
      <c r="C1798" s="3" t="s">
        <v>1681</v>
      </c>
      <c r="D1798" s="3"/>
    </row>
    <row r="1799" customHeight="1" spans="1:4">
      <c r="A1799" s="3">
        <v>1795</v>
      </c>
      <c r="B1799" s="3" t="str">
        <f>"麦瑞"</f>
        <v>麦瑞</v>
      </c>
      <c r="C1799" s="3" t="s">
        <v>1682</v>
      </c>
      <c r="D1799" s="3"/>
    </row>
    <row r="1800" customHeight="1" spans="1:4">
      <c r="A1800" s="3">
        <v>1796</v>
      </c>
      <c r="B1800" s="3" t="str">
        <f>"罗静柔"</f>
        <v>罗静柔</v>
      </c>
      <c r="C1800" s="3" t="s">
        <v>1683</v>
      </c>
      <c r="D1800" s="3"/>
    </row>
    <row r="1801" customHeight="1" spans="1:4">
      <c r="A1801" s="3">
        <v>1797</v>
      </c>
      <c r="B1801" s="3" t="str">
        <f>"钟东来"</f>
        <v>钟东来</v>
      </c>
      <c r="C1801" s="3" t="s">
        <v>1684</v>
      </c>
      <c r="D1801" s="3"/>
    </row>
    <row r="1802" customHeight="1" spans="1:4">
      <c r="A1802" s="3">
        <v>1798</v>
      </c>
      <c r="B1802" s="3" t="str">
        <f>"汤雅倩"</f>
        <v>汤雅倩</v>
      </c>
      <c r="C1802" s="3" t="s">
        <v>1685</v>
      </c>
      <c r="D1802" s="3"/>
    </row>
    <row r="1803" customHeight="1" spans="1:4">
      <c r="A1803" s="3">
        <v>1799</v>
      </c>
      <c r="B1803" s="3" t="str">
        <f>"李秋英"</f>
        <v>李秋英</v>
      </c>
      <c r="C1803" s="3" t="s">
        <v>1686</v>
      </c>
      <c r="D1803" s="3"/>
    </row>
    <row r="1804" customHeight="1" spans="1:4">
      <c r="A1804" s="3">
        <v>1800</v>
      </c>
      <c r="B1804" s="3" t="str">
        <f>"孙丽"</f>
        <v>孙丽</v>
      </c>
      <c r="C1804" s="3" t="s">
        <v>1687</v>
      </c>
      <c r="D1804" s="3"/>
    </row>
    <row r="1805" customHeight="1" spans="1:4">
      <c r="A1805" s="3">
        <v>1801</v>
      </c>
      <c r="B1805" s="3" t="str">
        <f>"吴佳伊"</f>
        <v>吴佳伊</v>
      </c>
      <c r="C1805" s="3" t="s">
        <v>208</v>
      </c>
      <c r="D1805" s="3"/>
    </row>
    <row r="1806" customHeight="1" spans="1:4">
      <c r="A1806" s="3">
        <v>1802</v>
      </c>
      <c r="B1806" s="3" t="str">
        <f>"黄荻"</f>
        <v>黄荻</v>
      </c>
      <c r="C1806" s="3" t="s">
        <v>1688</v>
      </c>
      <c r="D1806" s="3"/>
    </row>
    <row r="1807" customHeight="1" spans="1:4">
      <c r="A1807" s="3">
        <v>1803</v>
      </c>
      <c r="B1807" s="3" t="str">
        <f>"刘佳慧"</f>
        <v>刘佳慧</v>
      </c>
      <c r="C1807" s="3" t="s">
        <v>1689</v>
      </c>
      <c r="D1807" s="3"/>
    </row>
    <row r="1808" customHeight="1" spans="1:4">
      <c r="A1808" s="3">
        <v>1804</v>
      </c>
      <c r="B1808" s="3" t="str">
        <f>"莫言"</f>
        <v>莫言</v>
      </c>
      <c r="C1808" s="3" t="s">
        <v>1690</v>
      </c>
      <c r="D1808" s="3"/>
    </row>
    <row r="1809" customHeight="1" spans="1:4">
      <c r="A1809" s="3">
        <v>1805</v>
      </c>
      <c r="B1809" s="3" t="str">
        <f>"王小钻"</f>
        <v>王小钻</v>
      </c>
      <c r="C1809" s="3" t="s">
        <v>1691</v>
      </c>
      <c r="D1809" s="3"/>
    </row>
    <row r="1810" customHeight="1" spans="1:4">
      <c r="A1810" s="3">
        <v>1806</v>
      </c>
      <c r="B1810" s="3" t="str">
        <f>"钟琳"</f>
        <v>钟琳</v>
      </c>
      <c r="C1810" s="3" t="s">
        <v>223</v>
      </c>
      <c r="D1810" s="3"/>
    </row>
    <row r="1811" customHeight="1" spans="1:4">
      <c r="A1811" s="3">
        <v>1807</v>
      </c>
      <c r="B1811" s="3" t="str">
        <f>"曾文妙"</f>
        <v>曾文妙</v>
      </c>
      <c r="C1811" s="3" t="s">
        <v>1692</v>
      </c>
      <c r="D1811" s="3"/>
    </row>
    <row r="1812" customHeight="1" spans="1:4">
      <c r="A1812" s="3">
        <v>1808</v>
      </c>
      <c r="B1812" s="3" t="str">
        <f>"陈荣舒"</f>
        <v>陈荣舒</v>
      </c>
      <c r="C1812" s="3" t="s">
        <v>1693</v>
      </c>
      <c r="D1812" s="3"/>
    </row>
    <row r="1813" customHeight="1" spans="1:4">
      <c r="A1813" s="3">
        <v>1809</v>
      </c>
      <c r="B1813" s="3" t="str">
        <f>"王美凤"</f>
        <v>王美凤</v>
      </c>
      <c r="C1813" s="3" t="s">
        <v>1694</v>
      </c>
      <c r="D1813" s="3"/>
    </row>
    <row r="1814" customHeight="1" spans="1:4">
      <c r="A1814" s="3">
        <v>1810</v>
      </c>
      <c r="B1814" s="3" t="str">
        <f>"符中雪"</f>
        <v>符中雪</v>
      </c>
      <c r="C1814" s="3" t="s">
        <v>1695</v>
      </c>
      <c r="D1814" s="3"/>
    </row>
    <row r="1815" customHeight="1" spans="1:4">
      <c r="A1815" s="3">
        <v>1811</v>
      </c>
      <c r="B1815" s="3" t="str">
        <f>"林小玲"</f>
        <v>林小玲</v>
      </c>
      <c r="C1815" s="3" t="s">
        <v>1696</v>
      </c>
      <c r="D1815" s="3"/>
    </row>
    <row r="1816" customHeight="1" spans="1:4">
      <c r="A1816" s="3">
        <v>1812</v>
      </c>
      <c r="B1816" s="3" t="str">
        <f>"赵明雅"</f>
        <v>赵明雅</v>
      </c>
      <c r="C1816" s="3" t="s">
        <v>175</v>
      </c>
      <c r="D1816" s="3"/>
    </row>
    <row r="1817" customHeight="1" spans="1:4">
      <c r="A1817" s="3">
        <v>1813</v>
      </c>
      <c r="B1817" s="3" t="str">
        <f>"郑淑婉"</f>
        <v>郑淑婉</v>
      </c>
      <c r="C1817" s="3" t="s">
        <v>1697</v>
      </c>
      <c r="D1817" s="3"/>
    </row>
    <row r="1818" customHeight="1" spans="1:4">
      <c r="A1818" s="3">
        <v>1814</v>
      </c>
      <c r="B1818" s="3" t="str">
        <f>"李媛"</f>
        <v>李媛</v>
      </c>
      <c r="C1818" s="3" t="s">
        <v>1545</v>
      </c>
      <c r="D1818" s="3"/>
    </row>
    <row r="1819" customHeight="1" spans="1:4">
      <c r="A1819" s="3">
        <v>1815</v>
      </c>
      <c r="B1819" s="3" t="str">
        <f>"符丽琪"</f>
        <v>符丽琪</v>
      </c>
      <c r="C1819" s="3" t="s">
        <v>1698</v>
      </c>
      <c r="D1819" s="3"/>
    </row>
    <row r="1820" customHeight="1" spans="1:4">
      <c r="A1820" s="3">
        <v>1816</v>
      </c>
      <c r="B1820" s="3" t="str">
        <f>"柏艳婷"</f>
        <v>柏艳婷</v>
      </c>
      <c r="C1820" s="3" t="s">
        <v>1699</v>
      </c>
      <c r="D1820" s="3"/>
    </row>
    <row r="1821" customHeight="1" spans="1:4">
      <c r="A1821" s="3">
        <v>1817</v>
      </c>
      <c r="B1821" s="3" t="str">
        <f>"黎春花"</f>
        <v>黎春花</v>
      </c>
      <c r="C1821" s="3" t="s">
        <v>1700</v>
      </c>
      <c r="D1821" s="3"/>
    </row>
    <row r="1822" customHeight="1" spans="1:4">
      <c r="A1822" s="3">
        <v>1818</v>
      </c>
      <c r="B1822" s="3" t="str">
        <f>"刘诗豪"</f>
        <v>刘诗豪</v>
      </c>
      <c r="C1822" s="3" t="s">
        <v>1701</v>
      </c>
      <c r="D1822" s="3"/>
    </row>
    <row r="1823" customHeight="1" spans="1:4">
      <c r="A1823" s="3">
        <v>1819</v>
      </c>
      <c r="B1823" s="3" t="str">
        <f>"刘片"</f>
        <v>刘片</v>
      </c>
      <c r="C1823" s="3" t="s">
        <v>1702</v>
      </c>
      <c r="D1823" s="3"/>
    </row>
    <row r="1824" customHeight="1" spans="1:4">
      <c r="A1824" s="3">
        <v>1820</v>
      </c>
      <c r="B1824" s="3" t="str">
        <f>"冯莉莉"</f>
        <v>冯莉莉</v>
      </c>
      <c r="C1824" s="3" t="s">
        <v>1537</v>
      </c>
      <c r="D1824" s="3"/>
    </row>
    <row r="1825" customHeight="1" spans="1:4">
      <c r="A1825" s="3">
        <v>1821</v>
      </c>
      <c r="B1825" s="3" t="str">
        <f>"陈梦迪"</f>
        <v>陈梦迪</v>
      </c>
      <c r="C1825" s="3" t="s">
        <v>1703</v>
      </c>
      <c r="D1825" s="3"/>
    </row>
    <row r="1826" customHeight="1" spans="1:4">
      <c r="A1826" s="3">
        <v>1822</v>
      </c>
      <c r="B1826" s="3" t="str">
        <f>"谢六女"</f>
        <v>谢六女</v>
      </c>
      <c r="C1826" s="3" t="s">
        <v>1704</v>
      </c>
      <c r="D1826" s="3"/>
    </row>
    <row r="1827" customHeight="1" spans="1:4">
      <c r="A1827" s="3">
        <v>1823</v>
      </c>
      <c r="B1827" s="3" t="str">
        <f>"李秀弦"</f>
        <v>李秀弦</v>
      </c>
      <c r="C1827" s="3" t="s">
        <v>1705</v>
      </c>
      <c r="D1827" s="3"/>
    </row>
    <row r="1828" customHeight="1" spans="1:4">
      <c r="A1828" s="3">
        <v>1824</v>
      </c>
      <c r="B1828" s="3" t="str">
        <f>"文惠"</f>
        <v>文惠</v>
      </c>
      <c r="C1828" s="3" t="s">
        <v>1706</v>
      </c>
      <c r="D1828" s="3"/>
    </row>
    <row r="1829" customHeight="1" spans="1:4">
      <c r="A1829" s="3">
        <v>1825</v>
      </c>
      <c r="B1829" s="3" t="str">
        <f>"莫海媛"</f>
        <v>莫海媛</v>
      </c>
      <c r="C1829" s="3" t="s">
        <v>1707</v>
      </c>
      <c r="D1829" s="3"/>
    </row>
    <row r="1830" customHeight="1" spans="1:4">
      <c r="A1830" s="3">
        <v>1826</v>
      </c>
      <c r="B1830" s="3" t="str">
        <f>"李诗能"</f>
        <v>李诗能</v>
      </c>
      <c r="C1830" s="3" t="s">
        <v>1080</v>
      </c>
      <c r="D1830" s="3"/>
    </row>
    <row r="1831" customHeight="1" spans="1:4">
      <c r="A1831" s="3">
        <v>1827</v>
      </c>
      <c r="B1831" s="3" t="str">
        <f>"刘金凤"</f>
        <v>刘金凤</v>
      </c>
      <c r="C1831" s="3" t="s">
        <v>1708</v>
      </c>
      <c r="D1831" s="3"/>
    </row>
    <row r="1832" customHeight="1" spans="1:4">
      <c r="A1832" s="3">
        <v>1828</v>
      </c>
      <c r="B1832" s="3" t="str">
        <f>"吴淑珍"</f>
        <v>吴淑珍</v>
      </c>
      <c r="C1832" s="3" t="s">
        <v>1709</v>
      </c>
      <c r="D1832" s="3"/>
    </row>
    <row r="1833" customHeight="1" spans="1:4">
      <c r="A1833" s="3">
        <v>1829</v>
      </c>
      <c r="B1833" s="3" t="str">
        <f>"李盈颖"</f>
        <v>李盈颖</v>
      </c>
      <c r="C1833" s="3" t="s">
        <v>1710</v>
      </c>
      <c r="D1833" s="3"/>
    </row>
    <row r="1834" customHeight="1" spans="1:4">
      <c r="A1834" s="3">
        <v>1830</v>
      </c>
      <c r="B1834" s="3" t="str">
        <f>" 孙井娜"</f>
        <v> 孙井娜</v>
      </c>
      <c r="C1834" s="3" t="s">
        <v>1711</v>
      </c>
      <c r="D1834" s="3"/>
    </row>
    <row r="1835" customHeight="1" spans="1:4">
      <c r="A1835" s="3">
        <v>1831</v>
      </c>
      <c r="B1835" s="3" t="str">
        <f>"黄慈峰"</f>
        <v>黄慈峰</v>
      </c>
      <c r="C1835" s="3" t="s">
        <v>1712</v>
      </c>
      <c r="D1835" s="3"/>
    </row>
    <row r="1836" customHeight="1" spans="1:4">
      <c r="A1836" s="3">
        <v>1832</v>
      </c>
      <c r="B1836" s="3" t="str">
        <f>"周振誉"</f>
        <v>周振誉</v>
      </c>
      <c r="C1836" s="3" t="s">
        <v>1713</v>
      </c>
      <c r="D1836" s="3"/>
    </row>
    <row r="1837" customHeight="1" spans="1:4">
      <c r="A1837" s="3">
        <v>1833</v>
      </c>
      <c r="B1837" s="3" t="str">
        <f>"肖馥煊"</f>
        <v>肖馥煊</v>
      </c>
      <c r="C1837" s="3" t="s">
        <v>1714</v>
      </c>
      <c r="D1837" s="3"/>
    </row>
    <row r="1838" customHeight="1" spans="1:4">
      <c r="A1838" s="3">
        <v>1834</v>
      </c>
      <c r="B1838" s="3" t="str">
        <f>"杨惠晶"</f>
        <v>杨惠晶</v>
      </c>
      <c r="C1838" s="3" t="s">
        <v>1715</v>
      </c>
      <c r="D1838" s="3"/>
    </row>
    <row r="1839" customHeight="1" spans="1:4">
      <c r="A1839" s="3">
        <v>1835</v>
      </c>
      <c r="B1839" s="3" t="str">
        <f>"黄小静"</f>
        <v>黄小静</v>
      </c>
      <c r="C1839" s="3" t="s">
        <v>1716</v>
      </c>
      <c r="D1839" s="3"/>
    </row>
    <row r="1840" customHeight="1" spans="1:4">
      <c r="A1840" s="3">
        <v>1836</v>
      </c>
      <c r="B1840" s="3" t="str">
        <f>"王海霞"</f>
        <v>王海霞</v>
      </c>
      <c r="C1840" s="3" t="s">
        <v>1717</v>
      </c>
      <c r="D1840" s="3"/>
    </row>
    <row r="1841" customHeight="1" spans="1:4">
      <c r="A1841" s="3">
        <v>1837</v>
      </c>
      <c r="B1841" s="3" t="str">
        <f>"韦佳颖"</f>
        <v>韦佳颖</v>
      </c>
      <c r="C1841" s="3" t="s">
        <v>1718</v>
      </c>
      <c r="D1841" s="3"/>
    </row>
    <row r="1842" customHeight="1" spans="1:4">
      <c r="A1842" s="3">
        <v>1838</v>
      </c>
      <c r="B1842" s="3" t="str">
        <f>"符亚媚"</f>
        <v>符亚媚</v>
      </c>
      <c r="C1842" s="3" t="s">
        <v>1719</v>
      </c>
      <c r="D1842" s="3"/>
    </row>
    <row r="1843" customHeight="1" spans="1:4">
      <c r="A1843" s="3">
        <v>1839</v>
      </c>
      <c r="B1843" s="3" t="str">
        <f>"文婷"</f>
        <v>文婷</v>
      </c>
      <c r="C1843" s="3" t="s">
        <v>1720</v>
      </c>
      <c r="D1843" s="3"/>
    </row>
    <row r="1844" customHeight="1" spans="1:4">
      <c r="A1844" s="3">
        <v>1840</v>
      </c>
      <c r="B1844" s="3" t="str">
        <f>"王安娴"</f>
        <v>王安娴</v>
      </c>
      <c r="C1844" s="3" t="s">
        <v>1721</v>
      </c>
      <c r="D1844" s="3"/>
    </row>
    <row r="1845" customHeight="1" spans="1:4">
      <c r="A1845" s="3">
        <v>1841</v>
      </c>
      <c r="B1845" s="3" t="str">
        <f>"林益花"</f>
        <v>林益花</v>
      </c>
      <c r="C1845" s="3" t="s">
        <v>1722</v>
      </c>
      <c r="D1845" s="3"/>
    </row>
    <row r="1846" customHeight="1" spans="1:4">
      <c r="A1846" s="3">
        <v>1842</v>
      </c>
      <c r="B1846" s="3" t="str">
        <f>"崔紫云"</f>
        <v>崔紫云</v>
      </c>
      <c r="C1846" s="3" t="s">
        <v>792</v>
      </c>
      <c r="D1846" s="3"/>
    </row>
    <row r="1847" customHeight="1" spans="1:4">
      <c r="A1847" s="3">
        <v>1843</v>
      </c>
      <c r="B1847" s="3" t="str">
        <f>"张玲"</f>
        <v>张玲</v>
      </c>
      <c r="C1847" s="3" t="s">
        <v>1723</v>
      </c>
      <c r="D1847" s="3"/>
    </row>
    <row r="1848" customHeight="1" spans="1:4">
      <c r="A1848" s="3">
        <v>1844</v>
      </c>
      <c r="B1848" s="3" t="str">
        <f>"何书锐"</f>
        <v>何书锐</v>
      </c>
      <c r="C1848" s="3" t="s">
        <v>1724</v>
      </c>
      <c r="D1848" s="3"/>
    </row>
    <row r="1849" customHeight="1" spans="1:4">
      <c r="A1849" s="3">
        <v>1845</v>
      </c>
      <c r="B1849" s="3" t="str">
        <f>"王子学"</f>
        <v>王子学</v>
      </c>
      <c r="C1849" s="3" t="s">
        <v>1725</v>
      </c>
      <c r="D1849" s="3"/>
    </row>
    <row r="1850" customHeight="1" spans="1:4">
      <c r="A1850" s="3">
        <v>1846</v>
      </c>
      <c r="B1850" s="3" t="str">
        <f>"阮明翠"</f>
        <v>阮明翠</v>
      </c>
      <c r="C1850" s="3" t="s">
        <v>585</v>
      </c>
      <c r="D1850" s="3"/>
    </row>
    <row r="1851" customHeight="1" spans="1:4">
      <c r="A1851" s="3">
        <v>1847</v>
      </c>
      <c r="B1851" s="3" t="str">
        <f>"唐贤丽"</f>
        <v>唐贤丽</v>
      </c>
      <c r="C1851" s="3" t="s">
        <v>1726</v>
      </c>
      <c r="D1851" s="3"/>
    </row>
    <row r="1852" customHeight="1" spans="1:4">
      <c r="A1852" s="3">
        <v>1848</v>
      </c>
      <c r="B1852" s="3" t="str">
        <f>"李订南"</f>
        <v>李订南</v>
      </c>
      <c r="C1852" s="3" t="s">
        <v>1727</v>
      </c>
      <c r="D1852" s="3"/>
    </row>
    <row r="1853" customHeight="1" spans="1:4">
      <c r="A1853" s="3">
        <v>1849</v>
      </c>
      <c r="B1853" s="3" t="str">
        <f>"麦俊玉"</f>
        <v>麦俊玉</v>
      </c>
      <c r="C1853" s="3" t="s">
        <v>1728</v>
      </c>
      <c r="D1853" s="3"/>
    </row>
    <row r="1854" customHeight="1" spans="1:4">
      <c r="A1854" s="3">
        <v>1850</v>
      </c>
      <c r="B1854" s="3" t="str">
        <f>"陈秀珍"</f>
        <v>陈秀珍</v>
      </c>
      <c r="C1854" s="3" t="s">
        <v>1729</v>
      </c>
      <c r="D1854" s="3"/>
    </row>
    <row r="1855" customHeight="1" spans="1:4">
      <c r="A1855" s="3">
        <v>1851</v>
      </c>
      <c r="B1855" s="3" t="str">
        <f>"黄嘉怡"</f>
        <v>黄嘉怡</v>
      </c>
      <c r="C1855" s="3" t="s">
        <v>836</v>
      </c>
      <c r="D1855" s="3"/>
    </row>
    <row r="1856" customHeight="1" spans="1:4">
      <c r="A1856" s="3">
        <v>1852</v>
      </c>
      <c r="B1856" s="3" t="str">
        <f>"李家钰"</f>
        <v>李家钰</v>
      </c>
      <c r="C1856" s="3" t="s">
        <v>1730</v>
      </c>
      <c r="D1856" s="3"/>
    </row>
    <row r="1857" customHeight="1" spans="1:4">
      <c r="A1857" s="3">
        <v>1853</v>
      </c>
      <c r="B1857" s="3" t="str">
        <f>"吴夏蕊"</f>
        <v>吴夏蕊</v>
      </c>
      <c r="C1857" s="3" t="s">
        <v>1731</v>
      </c>
      <c r="D1857" s="3"/>
    </row>
    <row r="1858" customHeight="1" spans="1:4">
      <c r="A1858" s="3">
        <v>1854</v>
      </c>
      <c r="B1858" s="3" t="str">
        <f>"孙宜"</f>
        <v>孙宜</v>
      </c>
      <c r="C1858" s="3" t="s">
        <v>1732</v>
      </c>
      <c r="D1858" s="3"/>
    </row>
    <row r="1859" customHeight="1" spans="1:4">
      <c r="A1859" s="3">
        <v>1855</v>
      </c>
      <c r="B1859" s="3" t="str">
        <f>"文永梅"</f>
        <v>文永梅</v>
      </c>
      <c r="C1859" s="3" t="s">
        <v>1733</v>
      </c>
      <c r="D1859" s="3"/>
    </row>
    <row r="1860" customHeight="1" spans="1:4">
      <c r="A1860" s="3">
        <v>1856</v>
      </c>
      <c r="B1860" s="3" t="str">
        <f>"刘英锡"</f>
        <v>刘英锡</v>
      </c>
      <c r="C1860" s="3" t="s">
        <v>1734</v>
      </c>
      <c r="D1860" s="3"/>
    </row>
    <row r="1861" customHeight="1" spans="1:4">
      <c r="A1861" s="3">
        <v>1857</v>
      </c>
      <c r="B1861" s="3" t="str">
        <f>"杨萍"</f>
        <v>杨萍</v>
      </c>
      <c r="C1861" s="3" t="s">
        <v>1735</v>
      </c>
      <c r="D1861" s="3"/>
    </row>
    <row r="1862" customHeight="1" spans="1:4">
      <c r="A1862" s="3">
        <v>1858</v>
      </c>
      <c r="B1862" s="3" t="str">
        <f>"林海谦"</f>
        <v>林海谦</v>
      </c>
      <c r="C1862" s="3" t="s">
        <v>1736</v>
      </c>
      <c r="D1862" s="3"/>
    </row>
    <row r="1863" customHeight="1" spans="1:4">
      <c r="A1863" s="3">
        <v>1859</v>
      </c>
      <c r="B1863" s="3" t="str">
        <f>"王良华"</f>
        <v>王良华</v>
      </c>
      <c r="C1863" s="3" t="s">
        <v>1737</v>
      </c>
      <c r="D1863" s="3"/>
    </row>
    <row r="1864" customHeight="1" spans="1:4">
      <c r="A1864" s="3">
        <v>1860</v>
      </c>
      <c r="B1864" s="3" t="str">
        <f>"许位腾"</f>
        <v>许位腾</v>
      </c>
      <c r="C1864" s="3" t="s">
        <v>1738</v>
      </c>
      <c r="D1864" s="3"/>
    </row>
    <row r="1865" customHeight="1" spans="1:4">
      <c r="A1865" s="3">
        <v>1861</v>
      </c>
      <c r="B1865" s="3" t="str">
        <f>"王东晓"</f>
        <v>王东晓</v>
      </c>
      <c r="C1865" s="3" t="s">
        <v>1739</v>
      </c>
      <c r="D1865" s="3"/>
    </row>
    <row r="1866" customHeight="1" spans="1:4">
      <c r="A1866" s="3">
        <v>1862</v>
      </c>
      <c r="B1866" s="3" t="str">
        <f>"许声娇"</f>
        <v>许声娇</v>
      </c>
      <c r="C1866" s="3" t="s">
        <v>1740</v>
      </c>
      <c r="D1866" s="3"/>
    </row>
    <row r="1867" customHeight="1" spans="1:4">
      <c r="A1867" s="3">
        <v>1863</v>
      </c>
      <c r="B1867" s="3" t="str">
        <f>"史佳怡"</f>
        <v>史佳怡</v>
      </c>
      <c r="C1867" s="3" t="s">
        <v>1741</v>
      </c>
      <c r="D1867" s="3"/>
    </row>
    <row r="1868" customHeight="1" spans="1:4">
      <c r="A1868" s="3">
        <v>1864</v>
      </c>
      <c r="B1868" s="3" t="str">
        <f>"田旺"</f>
        <v>田旺</v>
      </c>
      <c r="C1868" s="3" t="s">
        <v>1742</v>
      </c>
      <c r="D1868" s="3"/>
    </row>
    <row r="1869" customHeight="1" spans="1:4">
      <c r="A1869" s="3">
        <v>1865</v>
      </c>
      <c r="B1869" s="3" t="str">
        <f>"符佳佳"</f>
        <v>符佳佳</v>
      </c>
      <c r="C1869" s="3" t="s">
        <v>1743</v>
      </c>
      <c r="D1869" s="3"/>
    </row>
    <row r="1870" customHeight="1" spans="1:4">
      <c r="A1870" s="3">
        <v>1866</v>
      </c>
      <c r="B1870" s="3" t="str">
        <f>"杜小颖"</f>
        <v>杜小颖</v>
      </c>
      <c r="C1870" s="3" t="s">
        <v>1744</v>
      </c>
      <c r="D1870" s="3"/>
    </row>
    <row r="1871" customHeight="1" spans="1:4">
      <c r="A1871" s="3">
        <v>1867</v>
      </c>
      <c r="B1871" s="3" t="str">
        <f>"吴薇"</f>
        <v>吴薇</v>
      </c>
      <c r="C1871" s="3" t="s">
        <v>1745</v>
      </c>
      <c r="D1871" s="3"/>
    </row>
    <row r="1872" customHeight="1" spans="1:4">
      <c r="A1872" s="3">
        <v>1868</v>
      </c>
      <c r="B1872" s="3" t="str">
        <f>"符于婧"</f>
        <v>符于婧</v>
      </c>
      <c r="C1872" s="3" t="s">
        <v>1746</v>
      </c>
      <c r="D1872" s="3"/>
    </row>
    <row r="1873" customHeight="1" spans="1:4">
      <c r="A1873" s="3">
        <v>1869</v>
      </c>
      <c r="B1873" s="3" t="str">
        <f>"闫正康"</f>
        <v>闫正康</v>
      </c>
      <c r="C1873" s="3" t="s">
        <v>1747</v>
      </c>
      <c r="D1873" s="3"/>
    </row>
    <row r="1874" customHeight="1" spans="1:4">
      <c r="A1874" s="3">
        <v>1870</v>
      </c>
      <c r="B1874" s="3" t="str">
        <f>"王万里"</f>
        <v>王万里</v>
      </c>
      <c r="C1874" s="3" t="s">
        <v>1748</v>
      </c>
      <c r="D1874" s="3"/>
    </row>
    <row r="1875" customHeight="1" spans="1:4">
      <c r="A1875" s="3">
        <v>1871</v>
      </c>
      <c r="B1875" s="3" t="str">
        <f>"许秀绣"</f>
        <v>许秀绣</v>
      </c>
      <c r="C1875" s="3" t="s">
        <v>1749</v>
      </c>
      <c r="D1875" s="3"/>
    </row>
    <row r="1876" customHeight="1" spans="1:4">
      <c r="A1876" s="3">
        <v>1872</v>
      </c>
      <c r="B1876" s="3" t="str">
        <f>"邢坤"</f>
        <v>邢坤</v>
      </c>
      <c r="C1876" s="3" t="s">
        <v>1750</v>
      </c>
      <c r="D1876" s="3"/>
    </row>
    <row r="1877" customHeight="1" spans="1:4">
      <c r="A1877" s="3">
        <v>1873</v>
      </c>
      <c r="B1877" s="3" t="str">
        <f>"李有善"</f>
        <v>李有善</v>
      </c>
      <c r="C1877" s="3" t="s">
        <v>1309</v>
      </c>
      <c r="D1877" s="3"/>
    </row>
    <row r="1878" customHeight="1" spans="1:4">
      <c r="A1878" s="3">
        <v>1874</v>
      </c>
      <c r="B1878" s="3" t="str">
        <f>"陈焕力"</f>
        <v>陈焕力</v>
      </c>
      <c r="C1878" s="3" t="s">
        <v>710</v>
      </c>
      <c r="D1878" s="3"/>
    </row>
    <row r="1879" customHeight="1" spans="1:4">
      <c r="A1879" s="3">
        <v>1875</v>
      </c>
      <c r="B1879" s="3" t="str">
        <f>"王则浩"</f>
        <v>王则浩</v>
      </c>
      <c r="C1879" s="3" t="s">
        <v>1284</v>
      </c>
      <c r="D1879" s="3"/>
    </row>
    <row r="1880" customHeight="1" spans="1:4">
      <c r="A1880" s="3">
        <v>1876</v>
      </c>
      <c r="B1880" s="3" t="str">
        <f>"钟呈慧"</f>
        <v>钟呈慧</v>
      </c>
      <c r="C1880" s="3" t="s">
        <v>1751</v>
      </c>
      <c r="D1880" s="3"/>
    </row>
    <row r="1881" customHeight="1" spans="1:4">
      <c r="A1881" s="3">
        <v>1877</v>
      </c>
      <c r="B1881" s="3" t="str">
        <f>"王诗雅"</f>
        <v>王诗雅</v>
      </c>
      <c r="C1881" s="3" t="s">
        <v>1752</v>
      </c>
      <c r="D1881" s="3"/>
    </row>
    <row r="1882" customHeight="1" spans="1:4">
      <c r="A1882" s="3">
        <v>1878</v>
      </c>
      <c r="B1882" s="3" t="str">
        <f>"周水源"</f>
        <v>周水源</v>
      </c>
      <c r="C1882" s="3" t="s">
        <v>649</v>
      </c>
      <c r="D1882" s="3"/>
    </row>
    <row r="1883" customHeight="1" spans="1:4">
      <c r="A1883" s="3">
        <v>1879</v>
      </c>
      <c r="B1883" s="3" t="str">
        <f>"薛秋盖"</f>
        <v>薛秋盖</v>
      </c>
      <c r="C1883" s="3" t="s">
        <v>1753</v>
      </c>
      <c r="D1883" s="3"/>
    </row>
    <row r="1884" customHeight="1" spans="1:4">
      <c r="A1884" s="3">
        <v>1880</v>
      </c>
      <c r="B1884" s="3" t="str">
        <f>"沈诗柏"</f>
        <v>沈诗柏</v>
      </c>
      <c r="C1884" s="3" t="s">
        <v>1754</v>
      </c>
      <c r="D1884" s="3"/>
    </row>
    <row r="1885" customHeight="1" spans="1:4">
      <c r="A1885" s="3">
        <v>1881</v>
      </c>
      <c r="B1885" s="3" t="str">
        <f>"林春琴"</f>
        <v>林春琴</v>
      </c>
      <c r="C1885" s="3" t="s">
        <v>1755</v>
      </c>
      <c r="D1885" s="3"/>
    </row>
    <row r="1886" customHeight="1" spans="1:4">
      <c r="A1886" s="3">
        <v>1882</v>
      </c>
      <c r="B1886" s="3" t="str">
        <f>"符芳至"</f>
        <v>符芳至</v>
      </c>
      <c r="C1886" s="3" t="s">
        <v>1756</v>
      </c>
      <c r="D1886" s="3"/>
    </row>
    <row r="1887" customHeight="1" spans="1:4">
      <c r="A1887" s="3">
        <v>1883</v>
      </c>
      <c r="B1887" s="3" t="str">
        <f>"李娜"</f>
        <v>李娜</v>
      </c>
      <c r="C1887" s="3" t="s">
        <v>1635</v>
      </c>
      <c r="D1887" s="3"/>
    </row>
    <row r="1888" customHeight="1" spans="1:4">
      <c r="A1888" s="3">
        <v>1884</v>
      </c>
      <c r="B1888" s="3" t="str">
        <f>"洪慧琳"</f>
        <v>洪慧琳</v>
      </c>
      <c r="C1888" s="3" t="s">
        <v>1757</v>
      </c>
      <c r="D1888" s="3"/>
    </row>
    <row r="1889" customHeight="1" spans="1:4">
      <c r="A1889" s="3">
        <v>1885</v>
      </c>
      <c r="B1889" s="3" t="str">
        <f>"谢伟杰"</f>
        <v>谢伟杰</v>
      </c>
      <c r="C1889" s="3" t="s">
        <v>1758</v>
      </c>
      <c r="D1889" s="3"/>
    </row>
    <row r="1890" customHeight="1" spans="1:4">
      <c r="A1890" s="3">
        <v>1886</v>
      </c>
      <c r="B1890" s="3" t="str">
        <f>"王佳芬"</f>
        <v>王佳芬</v>
      </c>
      <c r="C1890" s="3" t="s">
        <v>1759</v>
      </c>
      <c r="D1890" s="3"/>
    </row>
    <row r="1891" customHeight="1" spans="1:4">
      <c r="A1891" s="3">
        <v>1887</v>
      </c>
      <c r="B1891" s="3" t="str">
        <f>"羊秋芬"</f>
        <v>羊秋芬</v>
      </c>
      <c r="C1891" s="3" t="s">
        <v>1760</v>
      </c>
      <c r="D1891" s="3"/>
    </row>
    <row r="1892" customHeight="1" spans="1:4">
      <c r="A1892" s="3">
        <v>1888</v>
      </c>
      <c r="B1892" s="3" t="str">
        <f>"林晶晶"</f>
        <v>林晶晶</v>
      </c>
      <c r="C1892" s="3" t="s">
        <v>1761</v>
      </c>
      <c r="D1892" s="3"/>
    </row>
    <row r="1893" customHeight="1" spans="1:4">
      <c r="A1893" s="3">
        <v>1889</v>
      </c>
      <c r="B1893" s="3" t="str">
        <f>"林业妹"</f>
        <v>林业妹</v>
      </c>
      <c r="C1893" s="3" t="s">
        <v>168</v>
      </c>
      <c r="D1893" s="3"/>
    </row>
    <row r="1894" customHeight="1" spans="1:4">
      <c r="A1894" s="3">
        <v>1890</v>
      </c>
      <c r="B1894" s="3" t="str">
        <f>"许礼文"</f>
        <v>许礼文</v>
      </c>
      <c r="C1894" s="3" t="s">
        <v>1762</v>
      </c>
      <c r="D1894" s="3"/>
    </row>
    <row r="1895" customHeight="1" spans="1:4">
      <c r="A1895" s="3">
        <v>1891</v>
      </c>
      <c r="B1895" s="3" t="str">
        <f>"卢彩凤"</f>
        <v>卢彩凤</v>
      </c>
      <c r="C1895" s="3" t="s">
        <v>1763</v>
      </c>
      <c r="D1895" s="3"/>
    </row>
    <row r="1896" customHeight="1" spans="1:4">
      <c r="A1896" s="3">
        <v>1892</v>
      </c>
      <c r="B1896" s="3" t="str">
        <f>"桂佳欣"</f>
        <v>桂佳欣</v>
      </c>
      <c r="C1896" s="3" t="s">
        <v>1764</v>
      </c>
      <c r="D1896" s="3"/>
    </row>
    <row r="1897" customHeight="1" spans="1:4">
      <c r="A1897" s="3">
        <v>1893</v>
      </c>
      <c r="B1897" s="3" t="str">
        <f>"黄雪静"</f>
        <v>黄雪静</v>
      </c>
      <c r="C1897" s="3" t="s">
        <v>1765</v>
      </c>
      <c r="D1897" s="3"/>
    </row>
    <row r="1898" customHeight="1" spans="1:4">
      <c r="A1898" s="3">
        <v>1894</v>
      </c>
      <c r="B1898" s="3" t="str">
        <f>"杨春蕾"</f>
        <v>杨春蕾</v>
      </c>
      <c r="C1898" s="3" t="s">
        <v>1766</v>
      </c>
      <c r="D1898" s="3"/>
    </row>
    <row r="1899" customHeight="1" spans="1:4">
      <c r="A1899" s="3">
        <v>1895</v>
      </c>
      <c r="B1899" s="3" t="str">
        <f>"郭思彤"</f>
        <v>郭思彤</v>
      </c>
      <c r="C1899" s="3" t="s">
        <v>1767</v>
      </c>
      <c r="D1899" s="3"/>
    </row>
    <row r="1900" customHeight="1" spans="1:4">
      <c r="A1900" s="3">
        <v>1896</v>
      </c>
      <c r="B1900" s="3" t="str">
        <f>"肖军"</f>
        <v>肖军</v>
      </c>
      <c r="C1900" s="3" t="s">
        <v>1768</v>
      </c>
      <c r="D1900" s="3"/>
    </row>
    <row r="1901" customHeight="1" spans="1:4">
      <c r="A1901" s="3">
        <v>1897</v>
      </c>
      <c r="B1901" s="3" t="str">
        <f>"林凡莉"</f>
        <v>林凡莉</v>
      </c>
      <c r="C1901" s="3" t="s">
        <v>1769</v>
      </c>
      <c r="D1901" s="3"/>
    </row>
    <row r="1902" customHeight="1" spans="1:4">
      <c r="A1902" s="3">
        <v>1898</v>
      </c>
      <c r="B1902" s="3" t="str">
        <f>"陈雪诗"</f>
        <v>陈雪诗</v>
      </c>
      <c r="C1902" s="3" t="s">
        <v>1770</v>
      </c>
      <c r="D1902" s="3"/>
    </row>
    <row r="1903" customHeight="1" spans="1:4">
      <c r="A1903" s="3">
        <v>1899</v>
      </c>
      <c r="B1903" s="3" t="str">
        <f>"何春菊"</f>
        <v>何春菊</v>
      </c>
      <c r="C1903" s="3" t="s">
        <v>1771</v>
      </c>
      <c r="D1903" s="3"/>
    </row>
    <row r="1904" customHeight="1" spans="1:4">
      <c r="A1904" s="3">
        <v>1900</v>
      </c>
      <c r="B1904" s="3" t="str">
        <f>"冯春影"</f>
        <v>冯春影</v>
      </c>
      <c r="C1904" s="3" t="s">
        <v>1772</v>
      </c>
      <c r="D1904" s="3"/>
    </row>
    <row r="1905" customHeight="1" spans="1:4">
      <c r="A1905" s="3">
        <v>1901</v>
      </c>
      <c r="B1905" s="3" t="str">
        <f>"陈秀联"</f>
        <v>陈秀联</v>
      </c>
      <c r="C1905" s="3" t="s">
        <v>1773</v>
      </c>
      <c r="D1905" s="3"/>
    </row>
    <row r="1906" customHeight="1" spans="1:4">
      <c r="A1906" s="3">
        <v>1902</v>
      </c>
      <c r="B1906" s="3" t="str">
        <f>"李洪莉"</f>
        <v>李洪莉</v>
      </c>
      <c r="C1906" s="3" t="s">
        <v>1774</v>
      </c>
      <c r="D1906" s="3"/>
    </row>
    <row r="1907" customHeight="1" spans="1:4">
      <c r="A1907" s="3">
        <v>1903</v>
      </c>
      <c r="B1907" s="3" t="str">
        <f>"林瑜"</f>
        <v>林瑜</v>
      </c>
      <c r="C1907" s="3" t="s">
        <v>1775</v>
      </c>
      <c r="D1907" s="3"/>
    </row>
    <row r="1908" customHeight="1" spans="1:4">
      <c r="A1908" s="3">
        <v>1904</v>
      </c>
      <c r="B1908" s="3" t="str">
        <f>"王丽盈"</f>
        <v>王丽盈</v>
      </c>
      <c r="C1908" s="3" t="s">
        <v>1776</v>
      </c>
      <c r="D1908" s="3"/>
    </row>
    <row r="1909" customHeight="1" spans="1:4">
      <c r="A1909" s="3">
        <v>1905</v>
      </c>
      <c r="B1909" s="3" t="str">
        <f>"吉受玲"</f>
        <v>吉受玲</v>
      </c>
      <c r="C1909" s="3" t="s">
        <v>1777</v>
      </c>
      <c r="D1909" s="3"/>
    </row>
    <row r="1910" customHeight="1" spans="1:4">
      <c r="A1910" s="3">
        <v>1906</v>
      </c>
      <c r="B1910" s="3" t="str">
        <f>"吉洪金"</f>
        <v>吉洪金</v>
      </c>
      <c r="C1910" s="3" t="s">
        <v>1778</v>
      </c>
      <c r="D1910" s="3"/>
    </row>
    <row r="1911" customHeight="1" spans="1:4">
      <c r="A1911" s="3">
        <v>1907</v>
      </c>
      <c r="B1911" s="3" t="str">
        <f>"郭映"</f>
        <v>郭映</v>
      </c>
      <c r="C1911" s="3" t="s">
        <v>1779</v>
      </c>
      <c r="D1911" s="3"/>
    </row>
    <row r="1912" customHeight="1" spans="1:4">
      <c r="A1912" s="3">
        <v>1908</v>
      </c>
      <c r="B1912" s="3" t="str">
        <f>"吴莹双"</f>
        <v>吴莹双</v>
      </c>
      <c r="C1912" s="3" t="s">
        <v>1780</v>
      </c>
      <c r="D1912" s="3"/>
    </row>
    <row r="1913" customHeight="1" spans="1:4">
      <c r="A1913" s="3">
        <v>1909</v>
      </c>
      <c r="B1913" s="3" t="str">
        <f>"何珊"</f>
        <v>何珊</v>
      </c>
      <c r="C1913" s="3" t="s">
        <v>1779</v>
      </c>
      <c r="D1913" s="3"/>
    </row>
    <row r="1914" customHeight="1" spans="1:4">
      <c r="A1914" s="3">
        <v>1910</v>
      </c>
      <c r="B1914" s="3" t="str">
        <f>"邢钗钗"</f>
        <v>邢钗钗</v>
      </c>
      <c r="C1914" s="3" t="s">
        <v>1781</v>
      </c>
      <c r="D1914" s="3"/>
    </row>
    <row r="1915" customHeight="1" spans="1:4">
      <c r="A1915" s="3">
        <v>1911</v>
      </c>
      <c r="B1915" s="3" t="str">
        <f>"符日恒"</f>
        <v>符日恒</v>
      </c>
      <c r="C1915" s="3" t="s">
        <v>1782</v>
      </c>
      <c r="D1915" s="3"/>
    </row>
    <row r="1916" customHeight="1" spans="1:4">
      <c r="A1916" s="3">
        <v>1912</v>
      </c>
      <c r="B1916" s="3" t="str">
        <f>"王雨柔"</f>
        <v>王雨柔</v>
      </c>
      <c r="C1916" s="3" t="s">
        <v>1783</v>
      </c>
      <c r="D1916" s="3"/>
    </row>
    <row r="1917" customHeight="1" spans="1:4">
      <c r="A1917" s="3">
        <v>1913</v>
      </c>
      <c r="B1917" s="3" t="str">
        <f>"陈淑颖"</f>
        <v>陈淑颖</v>
      </c>
      <c r="C1917" s="3" t="s">
        <v>1784</v>
      </c>
      <c r="D1917" s="3"/>
    </row>
    <row r="1918" customHeight="1" spans="1:4">
      <c r="A1918" s="3">
        <v>1914</v>
      </c>
      <c r="B1918" s="3" t="str">
        <f>"曾才"</f>
        <v>曾才</v>
      </c>
      <c r="C1918" s="3" t="s">
        <v>1785</v>
      </c>
      <c r="D1918" s="3"/>
    </row>
    <row r="1919" customHeight="1" spans="1:4">
      <c r="A1919" s="3">
        <v>1915</v>
      </c>
      <c r="B1919" s="3" t="str">
        <f>"吴沁淼"</f>
        <v>吴沁淼</v>
      </c>
      <c r="C1919" s="3" t="s">
        <v>1786</v>
      </c>
      <c r="D1919" s="3"/>
    </row>
    <row r="1920" customHeight="1" spans="1:4">
      <c r="A1920" s="3">
        <v>1916</v>
      </c>
      <c r="B1920" s="3" t="str">
        <f>"黄洁"</f>
        <v>黄洁</v>
      </c>
      <c r="C1920" s="3" t="s">
        <v>1787</v>
      </c>
      <c r="D1920" s="3"/>
    </row>
    <row r="1921" customHeight="1" spans="1:4">
      <c r="A1921" s="3">
        <v>1917</v>
      </c>
      <c r="B1921" s="3" t="str">
        <f>"邢金玉"</f>
        <v>邢金玉</v>
      </c>
      <c r="C1921" s="3" t="s">
        <v>170</v>
      </c>
      <c r="D1921" s="3"/>
    </row>
    <row r="1922" customHeight="1" spans="1:4">
      <c r="A1922" s="3">
        <v>1918</v>
      </c>
      <c r="B1922" s="3" t="str">
        <f>"王睿"</f>
        <v>王睿</v>
      </c>
      <c r="C1922" s="3" t="s">
        <v>175</v>
      </c>
      <c r="D1922" s="3"/>
    </row>
    <row r="1923" customHeight="1" spans="1:4">
      <c r="A1923" s="3">
        <v>1919</v>
      </c>
      <c r="B1923" s="3" t="str">
        <f>"李智"</f>
        <v>李智</v>
      </c>
      <c r="C1923" s="3" t="s">
        <v>1788</v>
      </c>
      <c r="D1923" s="3"/>
    </row>
    <row r="1924" customHeight="1" spans="1:4">
      <c r="A1924" s="3">
        <v>1920</v>
      </c>
      <c r="B1924" s="3" t="str">
        <f>"李天智"</f>
        <v>李天智</v>
      </c>
      <c r="C1924" s="3" t="s">
        <v>1789</v>
      </c>
      <c r="D1924" s="3"/>
    </row>
    <row r="1925" customHeight="1" spans="1:4">
      <c r="A1925" s="3">
        <v>1921</v>
      </c>
      <c r="B1925" s="3" t="str">
        <f>"邵心怡"</f>
        <v>邵心怡</v>
      </c>
      <c r="C1925" s="3" t="s">
        <v>1790</v>
      </c>
      <c r="D1925" s="3"/>
    </row>
    <row r="1926" customHeight="1" spans="1:4">
      <c r="A1926" s="3">
        <v>1922</v>
      </c>
      <c r="B1926" s="3" t="str">
        <f>"曾小鸿"</f>
        <v>曾小鸿</v>
      </c>
      <c r="C1926" s="3" t="s">
        <v>1791</v>
      </c>
      <c r="D1926" s="3"/>
    </row>
    <row r="1927" customHeight="1" spans="1:4">
      <c r="A1927" s="3">
        <v>1923</v>
      </c>
      <c r="B1927" s="3" t="str">
        <f>"王光静"</f>
        <v>王光静</v>
      </c>
      <c r="C1927" s="3" t="s">
        <v>359</v>
      </c>
      <c r="D1927" s="3"/>
    </row>
    <row r="1928" customHeight="1" spans="1:4">
      <c r="A1928" s="3">
        <v>1924</v>
      </c>
      <c r="B1928" s="3" t="str">
        <f>"蔡祥"</f>
        <v>蔡祥</v>
      </c>
      <c r="C1928" s="3" t="s">
        <v>1425</v>
      </c>
      <c r="D1928" s="3"/>
    </row>
    <row r="1929" customHeight="1" spans="1:4">
      <c r="A1929" s="3">
        <v>1925</v>
      </c>
      <c r="B1929" s="3" t="str">
        <f>"王婕"</f>
        <v>王婕</v>
      </c>
      <c r="C1929" s="3" t="s">
        <v>1792</v>
      </c>
      <c r="D1929" s="3"/>
    </row>
    <row r="1930" customHeight="1" spans="1:4">
      <c r="A1930" s="3">
        <v>1926</v>
      </c>
      <c r="B1930" s="3" t="str">
        <f>"林秋焕"</f>
        <v>林秋焕</v>
      </c>
      <c r="C1930" s="3" t="s">
        <v>1793</v>
      </c>
      <c r="D1930" s="3"/>
    </row>
    <row r="1931" customHeight="1" spans="1:4">
      <c r="A1931" s="3">
        <v>1927</v>
      </c>
      <c r="B1931" s="3" t="str">
        <f>"关立嘉"</f>
        <v>关立嘉</v>
      </c>
      <c r="C1931" s="3" t="s">
        <v>1794</v>
      </c>
      <c r="D1931" s="3"/>
    </row>
    <row r="1932" customHeight="1" spans="1:4">
      <c r="A1932" s="3">
        <v>1928</v>
      </c>
      <c r="B1932" s="3" t="str">
        <f>"李文茹"</f>
        <v>李文茹</v>
      </c>
      <c r="C1932" s="3" t="s">
        <v>1795</v>
      </c>
      <c r="D1932" s="3"/>
    </row>
    <row r="1933" customHeight="1" spans="1:4">
      <c r="A1933" s="3">
        <v>1929</v>
      </c>
      <c r="B1933" s="3" t="str">
        <f>"古德丽"</f>
        <v>古德丽</v>
      </c>
      <c r="C1933" s="3" t="s">
        <v>1796</v>
      </c>
      <c r="D1933" s="3"/>
    </row>
    <row r="1934" customHeight="1" spans="1:4">
      <c r="A1934" s="3">
        <v>1930</v>
      </c>
      <c r="B1934" s="3" t="str">
        <f>"吴清杰"</f>
        <v>吴清杰</v>
      </c>
      <c r="C1934" s="3" t="s">
        <v>1797</v>
      </c>
      <c r="D1934" s="3"/>
    </row>
    <row r="1935" customHeight="1" spans="1:4">
      <c r="A1935" s="3">
        <v>1931</v>
      </c>
      <c r="B1935" s="3" t="str">
        <f>"李婷"</f>
        <v>李婷</v>
      </c>
      <c r="C1935" s="3" t="s">
        <v>1798</v>
      </c>
      <c r="D1935" s="3"/>
    </row>
    <row r="1936" customHeight="1" spans="1:4">
      <c r="A1936" s="3">
        <v>1932</v>
      </c>
      <c r="B1936" s="3" t="str">
        <f>"林美伽"</f>
        <v>林美伽</v>
      </c>
      <c r="C1936" s="3" t="s">
        <v>1799</v>
      </c>
      <c r="D1936" s="3"/>
    </row>
    <row r="1937" customHeight="1" spans="1:4">
      <c r="A1937" s="3">
        <v>1933</v>
      </c>
      <c r="B1937" s="3" t="str">
        <f>"汤博芬"</f>
        <v>汤博芬</v>
      </c>
      <c r="C1937" s="3" t="s">
        <v>1800</v>
      </c>
      <c r="D1937" s="3"/>
    </row>
    <row r="1938" customHeight="1" spans="1:4">
      <c r="A1938" s="3">
        <v>1934</v>
      </c>
      <c r="B1938" s="3" t="str">
        <f>"吴多茂"</f>
        <v>吴多茂</v>
      </c>
      <c r="C1938" s="3" t="s">
        <v>1801</v>
      </c>
      <c r="D1938" s="3"/>
    </row>
    <row r="1939" customHeight="1" spans="1:4">
      <c r="A1939" s="3">
        <v>1935</v>
      </c>
      <c r="B1939" s="3" t="str">
        <f>"何舒琪"</f>
        <v>何舒琪</v>
      </c>
      <c r="C1939" s="3" t="s">
        <v>1802</v>
      </c>
      <c r="D1939" s="3"/>
    </row>
    <row r="1940" customHeight="1" spans="1:4">
      <c r="A1940" s="3">
        <v>1936</v>
      </c>
      <c r="B1940" s="3" t="str">
        <f>"王盼盼"</f>
        <v>王盼盼</v>
      </c>
      <c r="C1940" s="3" t="s">
        <v>1803</v>
      </c>
      <c r="D1940" s="3"/>
    </row>
    <row r="1941" customHeight="1" spans="1:4">
      <c r="A1941" s="3">
        <v>1937</v>
      </c>
      <c r="B1941" s="3" t="str">
        <f>"符兰奕"</f>
        <v>符兰奕</v>
      </c>
      <c r="C1941" s="3" t="s">
        <v>1804</v>
      </c>
      <c r="D1941" s="3"/>
    </row>
    <row r="1942" customHeight="1" spans="1:4">
      <c r="A1942" s="3">
        <v>1938</v>
      </c>
      <c r="B1942" s="3" t="str">
        <f>"许万荷"</f>
        <v>许万荷</v>
      </c>
      <c r="C1942" s="3" t="s">
        <v>43</v>
      </c>
      <c r="D1942" s="3"/>
    </row>
    <row r="1943" customHeight="1" spans="1:4">
      <c r="A1943" s="3">
        <v>1939</v>
      </c>
      <c r="B1943" s="3" t="str">
        <f>"岑咏春"</f>
        <v>岑咏春</v>
      </c>
      <c r="C1943" s="3" t="s">
        <v>1805</v>
      </c>
      <c r="D1943" s="3"/>
    </row>
    <row r="1944" customHeight="1" spans="1:4">
      <c r="A1944" s="3">
        <v>1940</v>
      </c>
      <c r="B1944" s="3" t="str">
        <f>"苏婷婷"</f>
        <v>苏婷婷</v>
      </c>
      <c r="C1944" s="3" t="s">
        <v>1806</v>
      </c>
      <c r="D1944" s="3"/>
    </row>
    <row r="1945" customHeight="1" spans="1:4">
      <c r="A1945" s="3">
        <v>1941</v>
      </c>
      <c r="B1945" s="3" t="str">
        <f>"符霜豪"</f>
        <v>符霜豪</v>
      </c>
      <c r="C1945" s="3" t="s">
        <v>1807</v>
      </c>
      <c r="D1945" s="3"/>
    </row>
    <row r="1946" customHeight="1" spans="1:4">
      <c r="A1946" s="3">
        <v>1942</v>
      </c>
      <c r="B1946" s="3" t="str">
        <f>"陈诗怡"</f>
        <v>陈诗怡</v>
      </c>
      <c r="C1946" s="3" t="s">
        <v>1808</v>
      </c>
      <c r="D1946" s="3"/>
    </row>
    <row r="1947" customHeight="1" spans="1:4">
      <c r="A1947" s="3">
        <v>1943</v>
      </c>
      <c r="B1947" s="3" t="str">
        <f>"张颖"</f>
        <v>张颖</v>
      </c>
      <c r="C1947" s="3" t="s">
        <v>1809</v>
      </c>
      <c r="D1947" s="3"/>
    </row>
    <row r="1948" customHeight="1" spans="1:4">
      <c r="A1948" s="3">
        <v>1944</v>
      </c>
      <c r="B1948" s="3" t="str">
        <f>"符艳姣"</f>
        <v>符艳姣</v>
      </c>
      <c r="C1948" s="3" t="s">
        <v>1810</v>
      </c>
      <c r="D1948" s="3"/>
    </row>
    <row r="1949" customHeight="1" spans="1:4">
      <c r="A1949" s="3">
        <v>1945</v>
      </c>
      <c r="B1949" s="3" t="str">
        <f>"文庄"</f>
        <v>文庄</v>
      </c>
      <c r="C1949" s="3" t="s">
        <v>1508</v>
      </c>
      <c r="D1949" s="3"/>
    </row>
    <row r="1950" customHeight="1" spans="1:4">
      <c r="A1950" s="3">
        <v>1946</v>
      </c>
      <c r="B1950" s="3" t="str">
        <f>"陈佳景"</f>
        <v>陈佳景</v>
      </c>
      <c r="C1950" s="3" t="s">
        <v>1811</v>
      </c>
      <c r="D1950" s="3"/>
    </row>
    <row r="1951" customHeight="1" spans="1:4">
      <c r="A1951" s="3">
        <v>1947</v>
      </c>
      <c r="B1951" s="3" t="str">
        <f>"冯菁菁"</f>
        <v>冯菁菁</v>
      </c>
      <c r="C1951" s="3" t="s">
        <v>1812</v>
      </c>
      <c r="D1951" s="3"/>
    </row>
    <row r="1952" customHeight="1" spans="1:4">
      <c r="A1952" s="3">
        <v>1948</v>
      </c>
      <c r="B1952" s="3" t="str">
        <f>"周雅艳"</f>
        <v>周雅艳</v>
      </c>
      <c r="C1952" s="3" t="s">
        <v>1813</v>
      </c>
      <c r="D1952" s="3"/>
    </row>
    <row r="1953" customHeight="1" spans="1:4">
      <c r="A1953" s="3">
        <v>1949</v>
      </c>
      <c r="B1953" s="3" t="str">
        <f>"陈婷婷"</f>
        <v>陈婷婷</v>
      </c>
      <c r="C1953" s="3" t="s">
        <v>1814</v>
      </c>
      <c r="D1953" s="3"/>
    </row>
    <row r="1954" customHeight="1" spans="1:4">
      <c r="A1954" s="3">
        <v>1950</v>
      </c>
      <c r="B1954" s="3" t="str">
        <f>"杨迪淇"</f>
        <v>杨迪淇</v>
      </c>
      <c r="C1954" s="3" t="s">
        <v>1815</v>
      </c>
      <c r="D1954" s="3"/>
    </row>
    <row r="1955" customHeight="1" spans="1:4">
      <c r="A1955" s="3">
        <v>1951</v>
      </c>
      <c r="B1955" s="3" t="str">
        <f>"刘婷"</f>
        <v>刘婷</v>
      </c>
      <c r="C1955" s="3" t="s">
        <v>1816</v>
      </c>
      <c r="D1955" s="3"/>
    </row>
    <row r="1956" customHeight="1" spans="1:4">
      <c r="A1956" s="3">
        <v>1952</v>
      </c>
      <c r="B1956" s="3" t="str">
        <f>"唐发娟"</f>
        <v>唐发娟</v>
      </c>
      <c r="C1956" s="3" t="s">
        <v>418</v>
      </c>
      <c r="D1956" s="3"/>
    </row>
    <row r="1957" customHeight="1" spans="1:4">
      <c r="A1957" s="3">
        <v>1953</v>
      </c>
      <c r="B1957" s="3" t="str">
        <f>"王南"</f>
        <v>王南</v>
      </c>
      <c r="C1957" s="3" t="s">
        <v>1817</v>
      </c>
      <c r="D1957" s="3"/>
    </row>
    <row r="1958" customHeight="1" spans="1:4">
      <c r="A1958" s="3">
        <v>1954</v>
      </c>
      <c r="B1958" s="3" t="str">
        <f>"叶彩霞"</f>
        <v>叶彩霞</v>
      </c>
      <c r="C1958" s="3" t="s">
        <v>1818</v>
      </c>
      <c r="D1958" s="3"/>
    </row>
    <row r="1959" customHeight="1" spans="1:4">
      <c r="A1959" s="3">
        <v>1955</v>
      </c>
      <c r="B1959" s="3" t="str">
        <f>"蒋红莲"</f>
        <v>蒋红莲</v>
      </c>
      <c r="C1959" s="3" t="s">
        <v>1819</v>
      </c>
      <c r="D1959" s="3"/>
    </row>
    <row r="1960" customHeight="1" spans="1:4">
      <c r="A1960" s="3">
        <v>1956</v>
      </c>
      <c r="B1960" s="3" t="str">
        <f>"张明娜"</f>
        <v>张明娜</v>
      </c>
      <c r="C1960" s="3" t="s">
        <v>801</v>
      </c>
      <c r="D1960" s="3"/>
    </row>
    <row r="1961" customHeight="1" spans="1:4">
      <c r="A1961" s="3">
        <v>1957</v>
      </c>
      <c r="B1961" s="3" t="str">
        <f>"王爱华"</f>
        <v>王爱华</v>
      </c>
      <c r="C1961" s="3" t="s">
        <v>1820</v>
      </c>
      <c r="D1961" s="3"/>
    </row>
    <row r="1962" customHeight="1" spans="1:4">
      <c r="A1962" s="3">
        <v>1958</v>
      </c>
      <c r="B1962" s="3" t="str">
        <f>"张译文"</f>
        <v>张译文</v>
      </c>
      <c r="C1962" s="3" t="s">
        <v>1821</v>
      </c>
      <c r="D1962" s="3"/>
    </row>
    <row r="1963" customHeight="1" spans="1:4">
      <c r="A1963" s="3">
        <v>1959</v>
      </c>
      <c r="B1963" s="3" t="str">
        <f>"王瑞哲"</f>
        <v>王瑞哲</v>
      </c>
      <c r="C1963" s="3" t="s">
        <v>1822</v>
      </c>
      <c r="D1963" s="3"/>
    </row>
    <row r="1964" customHeight="1" spans="1:4">
      <c r="A1964" s="3">
        <v>1960</v>
      </c>
      <c r="B1964" s="3" t="str">
        <f>"许月秋"</f>
        <v>许月秋</v>
      </c>
      <c r="C1964" s="3" t="s">
        <v>1823</v>
      </c>
      <c r="D1964" s="3"/>
    </row>
    <row r="1965" customHeight="1" spans="1:4">
      <c r="A1965" s="3">
        <v>1961</v>
      </c>
      <c r="B1965" s="3" t="str">
        <f>"岑秋萍"</f>
        <v>岑秋萍</v>
      </c>
      <c r="C1965" s="3" t="s">
        <v>1824</v>
      </c>
      <c r="D1965" s="3"/>
    </row>
    <row r="1966" customHeight="1" spans="1:4">
      <c r="A1966" s="3">
        <v>1962</v>
      </c>
      <c r="B1966" s="3" t="str">
        <f>"韦小恋"</f>
        <v>韦小恋</v>
      </c>
      <c r="C1966" s="3" t="s">
        <v>1825</v>
      </c>
      <c r="D1966" s="3"/>
    </row>
    <row r="1967" customHeight="1" spans="1:4">
      <c r="A1967" s="3">
        <v>1963</v>
      </c>
      <c r="B1967" s="3" t="str">
        <f>"李青青"</f>
        <v>李青青</v>
      </c>
      <c r="C1967" s="3" t="s">
        <v>1826</v>
      </c>
      <c r="D1967" s="3"/>
    </row>
    <row r="1968" customHeight="1" spans="1:4">
      <c r="A1968" s="3">
        <v>1964</v>
      </c>
      <c r="B1968" s="3" t="str">
        <f>"马丹"</f>
        <v>马丹</v>
      </c>
      <c r="C1968" s="3" t="s">
        <v>1827</v>
      </c>
      <c r="D1968" s="3"/>
    </row>
    <row r="1969" customHeight="1" spans="1:4">
      <c r="A1969" s="3">
        <v>1965</v>
      </c>
      <c r="B1969" s="3" t="str">
        <f>"容子鑫"</f>
        <v>容子鑫</v>
      </c>
      <c r="C1969" s="3" t="s">
        <v>1828</v>
      </c>
      <c r="D1969" s="3"/>
    </row>
    <row r="1970" customHeight="1" spans="1:4">
      <c r="A1970" s="3">
        <v>1966</v>
      </c>
      <c r="B1970" s="3" t="str">
        <f>"吴红霞"</f>
        <v>吴红霞</v>
      </c>
      <c r="C1970" s="3" t="s">
        <v>1829</v>
      </c>
      <c r="D1970" s="3"/>
    </row>
    <row r="1971" customHeight="1" spans="1:4">
      <c r="A1971" s="3">
        <v>1967</v>
      </c>
      <c r="B1971" s="3" t="str">
        <f>"卢婷"</f>
        <v>卢婷</v>
      </c>
      <c r="C1971" s="3" t="s">
        <v>1830</v>
      </c>
      <c r="D1971" s="3"/>
    </row>
    <row r="1972" customHeight="1" spans="1:4">
      <c r="A1972" s="3">
        <v>1968</v>
      </c>
      <c r="B1972" s="3" t="str">
        <f>"李文"</f>
        <v>李文</v>
      </c>
      <c r="C1972" s="3" t="s">
        <v>1831</v>
      </c>
      <c r="D1972" s="3"/>
    </row>
    <row r="1973" customHeight="1" spans="1:4">
      <c r="A1973" s="3">
        <v>1969</v>
      </c>
      <c r="B1973" s="3" t="str">
        <f>"罗秋惠"</f>
        <v>罗秋惠</v>
      </c>
      <c r="C1973" s="3" t="s">
        <v>1832</v>
      </c>
      <c r="D1973" s="3"/>
    </row>
    <row r="1974" customHeight="1" spans="1:4">
      <c r="A1974" s="3">
        <v>1970</v>
      </c>
      <c r="B1974" s="3" t="str">
        <f>"陆国欣"</f>
        <v>陆国欣</v>
      </c>
      <c r="C1974" s="3" t="s">
        <v>1833</v>
      </c>
      <c r="D1974" s="3"/>
    </row>
    <row r="1975" customHeight="1" spans="1:4">
      <c r="A1975" s="3">
        <v>1971</v>
      </c>
      <c r="B1975" s="3" t="str">
        <f>"梁真芸"</f>
        <v>梁真芸</v>
      </c>
      <c r="C1975" s="3" t="s">
        <v>1834</v>
      </c>
      <c r="D1975" s="3"/>
    </row>
    <row r="1976" customHeight="1" spans="1:4">
      <c r="A1976" s="3">
        <v>1972</v>
      </c>
      <c r="B1976" s="3" t="str">
        <f>"黎春娜"</f>
        <v>黎春娜</v>
      </c>
      <c r="C1976" s="3" t="s">
        <v>1835</v>
      </c>
      <c r="D1976" s="3"/>
    </row>
    <row r="1977" customHeight="1" spans="1:4">
      <c r="A1977" s="3">
        <v>1973</v>
      </c>
      <c r="B1977" s="3" t="str">
        <f>"陈伟妍"</f>
        <v>陈伟妍</v>
      </c>
      <c r="C1977" s="3" t="s">
        <v>312</v>
      </c>
      <c r="D1977" s="3"/>
    </row>
    <row r="1978" customHeight="1" spans="1:4">
      <c r="A1978" s="3">
        <v>1974</v>
      </c>
      <c r="B1978" s="3" t="str">
        <f>"陈小妹"</f>
        <v>陈小妹</v>
      </c>
      <c r="C1978" s="3" t="s">
        <v>1836</v>
      </c>
      <c r="D1978" s="3"/>
    </row>
    <row r="1979" customHeight="1" spans="1:4">
      <c r="A1979" s="3">
        <v>1975</v>
      </c>
      <c r="B1979" s="3" t="str">
        <f>"蒙杨群"</f>
        <v>蒙杨群</v>
      </c>
      <c r="C1979" s="3" t="s">
        <v>1837</v>
      </c>
      <c r="D1979" s="3"/>
    </row>
    <row r="1980" customHeight="1" spans="1:4">
      <c r="A1980" s="3">
        <v>1976</v>
      </c>
      <c r="B1980" s="3" t="str">
        <f>"关钰于"</f>
        <v>关钰于</v>
      </c>
      <c r="C1980" s="3" t="s">
        <v>1838</v>
      </c>
      <c r="D1980" s="3"/>
    </row>
    <row r="1981" customHeight="1" spans="1:4">
      <c r="A1981" s="3">
        <v>1977</v>
      </c>
      <c r="B1981" s="3" t="str">
        <f>"陈莉珍"</f>
        <v>陈莉珍</v>
      </c>
      <c r="C1981" s="3" t="s">
        <v>1839</v>
      </c>
      <c r="D1981" s="3"/>
    </row>
    <row r="1982" customHeight="1" spans="1:4">
      <c r="A1982" s="3">
        <v>1978</v>
      </c>
      <c r="B1982" s="3" t="str">
        <f>"王佳"</f>
        <v>王佳</v>
      </c>
      <c r="C1982" s="3" t="s">
        <v>1840</v>
      </c>
      <c r="D1982" s="3"/>
    </row>
    <row r="1983" customHeight="1" spans="1:4">
      <c r="A1983" s="3">
        <v>1979</v>
      </c>
      <c r="B1983" s="3" t="str">
        <f>"王婷婷"</f>
        <v>王婷婷</v>
      </c>
      <c r="C1983" s="3" t="s">
        <v>1841</v>
      </c>
      <c r="D1983" s="3"/>
    </row>
    <row r="1984" customHeight="1" spans="1:4">
      <c r="A1984" s="3">
        <v>1980</v>
      </c>
      <c r="B1984" s="3" t="str">
        <f>"张家美"</f>
        <v>张家美</v>
      </c>
      <c r="C1984" s="3" t="s">
        <v>1842</v>
      </c>
      <c r="D1984" s="3"/>
    </row>
    <row r="1985" customHeight="1" spans="1:4">
      <c r="A1985" s="3">
        <v>1981</v>
      </c>
      <c r="B1985" s="3" t="str">
        <f>"王丹"</f>
        <v>王丹</v>
      </c>
      <c r="C1985" s="3" t="s">
        <v>1721</v>
      </c>
      <c r="D1985" s="3"/>
    </row>
    <row r="1986" customHeight="1" spans="1:4">
      <c r="A1986" s="3">
        <v>1982</v>
      </c>
      <c r="B1986" s="3" t="str">
        <f>"陈蕾"</f>
        <v>陈蕾</v>
      </c>
      <c r="C1986" s="3" t="s">
        <v>1843</v>
      </c>
      <c r="D1986" s="3"/>
    </row>
    <row r="1987" customHeight="1" spans="1:4">
      <c r="A1987" s="3">
        <v>1983</v>
      </c>
      <c r="B1987" s="3" t="str">
        <f>"蒋珏"</f>
        <v>蒋珏</v>
      </c>
      <c r="C1987" s="3" t="s">
        <v>1844</v>
      </c>
      <c r="D1987" s="3"/>
    </row>
    <row r="1988" customHeight="1" spans="1:4">
      <c r="A1988" s="3">
        <v>1984</v>
      </c>
      <c r="B1988" s="3" t="str">
        <f>"王业霞"</f>
        <v>王业霞</v>
      </c>
      <c r="C1988" s="3" t="s">
        <v>1845</v>
      </c>
      <c r="D1988" s="3"/>
    </row>
    <row r="1989" customHeight="1" spans="1:4">
      <c r="A1989" s="3">
        <v>1985</v>
      </c>
      <c r="B1989" s="3" t="str">
        <f>"张微微"</f>
        <v>张微微</v>
      </c>
      <c r="C1989" s="3" t="s">
        <v>1846</v>
      </c>
      <c r="D1989" s="3"/>
    </row>
    <row r="1990" customHeight="1" spans="1:4">
      <c r="A1990" s="3">
        <v>1986</v>
      </c>
      <c r="B1990" s="3" t="str">
        <f>"刘冬竹"</f>
        <v>刘冬竹</v>
      </c>
      <c r="C1990" s="3" t="s">
        <v>1847</v>
      </c>
      <c r="D1990" s="3"/>
    </row>
    <row r="1991" customHeight="1" spans="1:4">
      <c r="A1991" s="3">
        <v>1987</v>
      </c>
      <c r="B1991" s="3" t="str">
        <f>"熊紫嫣"</f>
        <v>熊紫嫣</v>
      </c>
      <c r="C1991" s="3" t="s">
        <v>1848</v>
      </c>
      <c r="D1991" s="3"/>
    </row>
    <row r="1992" customHeight="1" spans="1:4">
      <c r="A1992" s="3">
        <v>1988</v>
      </c>
      <c r="B1992" s="3" t="str">
        <f>"黄思妹"</f>
        <v>黄思妹</v>
      </c>
      <c r="C1992" s="3" t="s">
        <v>1849</v>
      </c>
      <c r="D1992" s="3"/>
    </row>
    <row r="1993" customHeight="1" spans="1:4">
      <c r="A1993" s="3">
        <v>1989</v>
      </c>
      <c r="B1993" s="3" t="str">
        <f>"何梦辉"</f>
        <v>何梦辉</v>
      </c>
      <c r="C1993" s="3" t="s">
        <v>1850</v>
      </c>
      <c r="D1993" s="3"/>
    </row>
    <row r="1994" customHeight="1" spans="1:4">
      <c r="A1994" s="3">
        <v>1990</v>
      </c>
      <c r="B1994" s="3" t="str">
        <f>"吉秀丹"</f>
        <v>吉秀丹</v>
      </c>
      <c r="C1994" s="3" t="s">
        <v>1851</v>
      </c>
      <c r="D1994" s="3"/>
    </row>
    <row r="1995" customHeight="1" spans="1:4">
      <c r="A1995" s="3">
        <v>1991</v>
      </c>
      <c r="B1995" s="3" t="str">
        <f>"魏婷婷"</f>
        <v>魏婷婷</v>
      </c>
      <c r="C1995" s="3" t="s">
        <v>1852</v>
      </c>
      <c r="D1995" s="3"/>
    </row>
    <row r="1996" customHeight="1" spans="1:4">
      <c r="A1996" s="3">
        <v>1992</v>
      </c>
      <c r="B1996" s="3" t="str">
        <f>"叶晓琪"</f>
        <v>叶晓琪</v>
      </c>
      <c r="C1996" s="3" t="s">
        <v>1783</v>
      </c>
      <c r="D1996" s="3"/>
    </row>
    <row r="1997" customHeight="1" spans="1:4">
      <c r="A1997" s="3">
        <v>1993</v>
      </c>
      <c r="B1997" s="3" t="str">
        <f>"陈秋男"</f>
        <v>陈秋男</v>
      </c>
      <c r="C1997" s="3" t="s">
        <v>1853</v>
      </c>
      <c r="D1997" s="3"/>
    </row>
    <row r="1998" customHeight="1" spans="1:4">
      <c r="A1998" s="3">
        <v>1994</v>
      </c>
      <c r="B1998" s="3" t="str">
        <f>"符修莹"</f>
        <v>符修莹</v>
      </c>
      <c r="C1998" s="3" t="s">
        <v>1854</v>
      </c>
      <c r="D1998" s="3"/>
    </row>
    <row r="1999" customHeight="1" spans="1:4">
      <c r="A1999" s="3">
        <v>1995</v>
      </c>
      <c r="B1999" s="3" t="str">
        <f>"凌静"</f>
        <v>凌静</v>
      </c>
      <c r="C1999" s="3" t="s">
        <v>1855</v>
      </c>
      <c r="D1999" s="3"/>
    </row>
    <row r="2000" customHeight="1" spans="1:4">
      <c r="A2000" s="3">
        <v>1996</v>
      </c>
      <c r="B2000" s="3" t="str">
        <f>"黄美莎"</f>
        <v>黄美莎</v>
      </c>
      <c r="C2000" s="3" t="s">
        <v>1856</v>
      </c>
      <c r="D2000" s="3"/>
    </row>
    <row r="2001" customHeight="1" spans="1:4">
      <c r="A2001" s="3">
        <v>1997</v>
      </c>
      <c r="B2001" s="3" t="str">
        <f>"陈国菊"</f>
        <v>陈国菊</v>
      </c>
      <c r="C2001" s="3" t="s">
        <v>1857</v>
      </c>
      <c r="D2001" s="3"/>
    </row>
    <row r="2002" customHeight="1" spans="1:4">
      <c r="A2002" s="3">
        <v>1998</v>
      </c>
      <c r="B2002" s="3" t="str">
        <f>"吴小怡"</f>
        <v>吴小怡</v>
      </c>
      <c r="C2002" s="3" t="s">
        <v>1858</v>
      </c>
      <c r="D2002" s="3"/>
    </row>
    <row r="2003" customHeight="1" spans="1:4">
      <c r="A2003" s="3">
        <v>1999</v>
      </c>
      <c r="B2003" s="3" t="str">
        <f>"陈莉"</f>
        <v>陈莉</v>
      </c>
      <c r="C2003" s="3" t="s">
        <v>1859</v>
      </c>
      <c r="D2003" s="3"/>
    </row>
    <row r="2004" customHeight="1" spans="1:4">
      <c r="A2004" s="3">
        <v>2000</v>
      </c>
      <c r="B2004" s="3" t="str">
        <f>"杜春喜"</f>
        <v>杜春喜</v>
      </c>
      <c r="C2004" s="3" t="s">
        <v>118</v>
      </c>
      <c r="D2004" s="3"/>
    </row>
    <row r="2005" customHeight="1" spans="1:4">
      <c r="A2005" s="3">
        <v>2001</v>
      </c>
      <c r="B2005" s="3" t="str">
        <f>"夏旭靖"</f>
        <v>夏旭靖</v>
      </c>
      <c r="C2005" s="3" t="s">
        <v>1860</v>
      </c>
      <c r="D2005" s="3"/>
    </row>
    <row r="2006" customHeight="1" spans="1:4">
      <c r="A2006" s="3">
        <v>2002</v>
      </c>
      <c r="B2006" s="3" t="str">
        <f>"黎儒选"</f>
        <v>黎儒选</v>
      </c>
      <c r="C2006" s="3" t="s">
        <v>1861</v>
      </c>
      <c r="D2006" s="3"/>
    </row>
    <row r="2007" customHeight="1" spans="1:4">
      <c r="A2007" s="3">
        <v>2003</v>
      </c>
      <c r="B2007" s="3" t="str">
        <f>"符柳婵"</f>
        <v>符柳婵</v>
      </c>
      <c r="C2007" s="3" t="s">
        <v>1862</v>
      </c>
      <c r="D2007" s="3"/>
    </row>
    <row r="2008" customHeight="1" spans="1:4">
      <c r="A2008" s="3">
        <v>2004</v>
      </c>
      <c r="B2008" s="3" t="str">
        <f>"成思逸"</f>
        <v>成思逸</v>
      </c>
      <c r="C2008" s="3" t="s">
        <v>1863</v>
      </c>
      <c r="D2008" s="3"/>
    </row>
    <row r="2009" customHeight="1" spans="1:4">
      <c r="A2009" s="3">
        <v>2005</v>
      </c>
      <c r="B2009" s="3" t="str">
        <f>"王发璐"</f>
        <v>王发璐</v>
      </c>
      <c r="C2009" s="3" t="s">
        <v>628</v>
      </c>
      <c r="D2009" s="3"/>
    </row>
    <row r="2010" customHeight="1" spans="1:4">
      <c r="A2010" s="3">
        <v>2006</v>
      </c>
      <c r="B2010" s="3" t="str">
        <f>"苏虹"</f>
        <v>苏虹</v>
      </c>
      <c r="C2010" s="3" t="s">
        <v>1864</v>
      </c>
      <c r="D2010" s="3"/>
    </row>
    <row r="2011" customHeight="1" spans="1:4">
      <c r="A2011" s="3">
        <v>2007</v>
      </c>
      <c r="B2011" s="3" t="str">
        <f>"陈伶菊"</f>
        <v>陈伶菊</v>
      </c>
      <c r="C2011" s="3" t="s">
        <v>1865</v>
      </c>
      <c r="D2011" s="3"/>
    </row>
    <row r="2012" customHeight="1" spans="1:4">
      <c r="A2012" s="3">
        <v>2008</v>
      </c>
      <c r="B2012" s="3" t="str">
        <f>"赖海芬"</f>
        <v>赖海芬</v>
      </c>
      <c r="C2012" s="3" t="s">
        <v>1866</v>
      </c>
      <c r="D2012" s="3"/>
    </row>
    <row r="2013" customHeight="1" spans="1:4">
      <c r="A2013" s="3">
        <v>2009</v>
      </c>
      <c r="B2013" s="3" t="str">
        <f>"赵开艳"</f>
        <v>赵开艳</v>
      </c>
      <c r="C2013" s="3" t="s">
        <v>175</v>
      </c>
      <c r="D2013" s="3"/>
    </row>
    <row r="2014" customHeight="1" spans="1:4">
      <c r="A2014" s="3">
        <v>2010</v>
      </c>
      <c r="B2014" s="3" t="str">
        <f>"周丽红"</f>
        <v>周丽红</v>
      </c>
      <c r="C2014" s="3" t="s">
        <v>1867</v>
      </c>
      <c r="D2014" s="3"/>
    </row>
    <row r="2015" customHeight="1" spans="1:4">
      <c r="A2015" s="3">
        <v>2011</v>
      </c>
      <c r="B2015" s="3" t="str">
        <f>"徐小颜"</f>
        <v>徐小颜</v>
      </c>
      <c r="C2015" s="3" t="s">
        <v>1868</v>
      </c>
      <c r="D2015" s="3"/>
    </row>
    <row r="2016" customHeight="1" spans="1:4">
      <c r="A2016" s="3">
        <v>2012</v>
      </c>
      <c r="B2016" s="3" t="str">
        <f>"陈静"</f>
        <v>陈静</v>
      </c>
      <c r="C2016" s="3" t="s">
        <v>1869</v>
      </c>
      <c r="D2016" s="3"/>
    </row>
    <row r="2017" customHeight="1" spans="1:4">
      <c r="A2017" s="3">
        <v>2013</v>
      </c>
      <c r="B2017" s="3" t="str">
        <f>"黄小妹"</f>
        <v>黄小妹</v>
      </c>
      <c r="C2017" s="3" t="s">
        <v>1870</v>
      </c>
      <c r="D2017" s="3"/>
    </row>
    <row r="2018" customHeight="1" spans="1:4">
      <c r="A2018" s="3">
        <v>2014</v>
      </c>
      <c r="B2018" s="3" t="str">
        <f>"吴伊洁"</f>
        <v>吴伊洁</v>
      </c>
      <c r="C2018" s="3" t="s">
        <v>1871</v>
      </c>
      <c r="D2018" s="3"/>
    </row>
    <row r="2019" customHeight="1" spans="1:4">
      <c r="A2019" s="3">
        <v>2015</v>
      </c>
      <c r="B2019" s="3" t="str">
        <f>"赵兰艳"</f>
        <v>赵兰艳</v>
      </c>
      <c r="C2019" s="3" t="s">
        <v>600</v>
      </c>
      <c r="D2019" s="3"/>
    </row>
    <row r="2020" customHeight="1" spans="1:4">
      <c r="A2020" s="3">
        <v>2016</v>
      </c>
      <c r="B2020" s="3" t="str">
        <f>"黄泽香"</f>
        <v>黄泽香</v>
      </c>
      <c r="C2020" s="3" t="s">
        <v>1872</v>
      </c>
      <c r="D2020" s="3"/>
    </row>
    <row r="2021" customHeight="1" spans="1:4">
      <c r="A2021" s="3">
        <v>2017</v>
      </c>
      <c r="B2021" s="3" t="str">
        <f>"高卢韵"</f>
        <v>高卢韵</v>
      </c>
      <c r="C2021" s="3" t="s">
        <v>1873</v>
      </c>
      <c r="D2021" s="3"/>
    </row>
    <row r="2022" customHeight="1" spans="1:4">
      <c r="A2022" s="3">
        <v>2018</v>
      </c>
      <c r="B2022" s="3" t="str">
        <f>"蔡和芳"</f>
        <v>蔡和芳</v>
      </c>
      <c r="C2022" s="3" t="s">
        <v>1874</v>
      </c>
      <c r="D2022" s="3"/>
    </row>
    <row r="2023" customHeight="1" spans="1:4">
      <c r="A2023" s="3">
        <v>2019</v>
      </c>
      <c r="B2023" s="3" t="str">
        <f>"周水液"</f>
        <v>周水液</v>
      </c>
      <c r="C2023" s="3" t="s">
        <v>1779</v>
      </c>
      <c r="D2023" s="3"/>
    </row>
    <row r="2024" customHeight="1" spans="1:4">
      <c r="A2024" s="3">
        <v>2020</v>
      </c>
      <c r="B2024" s="3" t="str">
        <f>"王晶晶"</f>
        <v>王晶晶</v>
      </c>
      <c r="C2024" s="3" t="s">
        <v>788</v>
      </c>
      <c r="D2024" s="3"/>
    </row>
    <row r="2025" customHeight="1" spans="1:4">
      <c r="A2025" s="3">
        <v>2021</v>
      </c>
      <c r="B2025" s="3" t="str">
        <f>"陈梦艺"</f>
        <v>陈梦艺</v>
      </c>
      <c r="C2025" s="3" t="s">
        <v>1875</v>
      </c>
      <c r="D2025" s="3"/>
    </row>
    <row r="2026" customHeight="1" spans="1:4">
      <c r="A2026" s="3">
        <v>2022</v>
      </c>
      <c r="B2026" s="3" t="str">
        <f>"方竹"</f>
        <v>方竹</v>
      </c>
      <c r="C2026" s="3" t="s">
        <v>1876</v>
      </c>
      <c r="D2026" s="3"/>
    </row>
    <row r="2027" customHeight="1" spans="1:4">
      <c r="A2027" s="3">
        <v>2023</v>
      </c>
      <c r="B2027" s="3" t="str">
        <f>"陈鑫"</f>
        <v>陈鑫</v>
      </c>
      <c r="C2027" s="3" t="s">
        <v>1877</v>
      </c>
      <c r="D2027" s="3"/>
    </row>
    <row r="2028" customHeight="1" spans="1:4">
      <c r="A2028" s="3">
        <v>2024</v>
      </c>
      <c r="B2028" s="3" t="str">
        <f>"符娴慧"</f>
        <v>符娴慧</v>
      </c>
      <c r="C2028" s="3" t="s">
        <v>1878</v>
      </c>
      <c r="D2028" s="3"/>
    </row>
    <row r="2029" customHeight="1" spans="1:4">
      <c r="A2029" s="3">
        <v>2025</v>
      </c>
      <c r="B2029" s="3" t="str">
        <f>"余建翠"</f>
        <v>余建翠</v>
      </c>
      <c r="C2029" s="3" t="s">
        <v>1879</v>
      </c>
      <c r="D2029" s="3"/>
    </row>
    <row r="2030" customHeight="1" spans="1:4">
      <c r="A2030" s="3">
        <v>2026</v>
      </c>
      <c r="B2030" s="3" t="str">
        <f>"符年丽"</f>
        <v>符年丽</v>
      </c>
      <c r="C2030" s="3" t="s">
        <v>1880</v>
      </c>
      <c r="D2030" s="3"/>
    </row>
    <row r="2031" customHeight="1" spans="1:4">
      <c r="A2031" s="3">
        <v>2027</v>
      </c>
      <c r="B2031" s="3" t="str">
        <f>"陈雅婷"</f>
        <v>陈雅婷</v>
      </c>
      <c r="C2031" s="3" t="s">
        <v>1881</v>
      </c>
      <c r="D2031" s="3"/>
    </row>
    <row r="2032" customHeight="1" spans="1:4">
      <c r="A2032" s="3">
        <v>2028</v>
      </c>
      <c r="B2032" s="3" t="str">
        <f>"殷礼惠"</f>
        <v>殷礼惠</v>
      </c>
      <c r="C2032" s="3" t="s">
        <v>1882</v>
      </c>
      <c r="D2032" s="3"/>
    </row>
    <row r="2033" customHeight="1" spans="1:4">
      <c r="A2033" s="3">
        <v>2029</v>
      </c>
      <c r="B2033" s="3" t="str">
        <f>"李小静"</f>
        <v>李小静</v>
      </c>
      <c r="C2033" s="3" t="s">
        <v>1883</v>
      </c>
      <c r="D2033" s="3"/>
    </row>
    <row r="2034" customHeight="1" spans="1:4">
      <c r="A2034" s="3">
        <v>2030</v>
      </c>
      <c r="B2034" s="3" t="str">
        <f>"吴岷洁"</f>
        <v>吴岷洁</v>
      </c>
      <c r="C2034" s="3" t="s">
        <v>1884</v>
      </c>
      <c r="D2034" s="3"/>
    </row>
    <row r="2035" customHeight="1" spans="1:4">
      <c r="A2035" s="3">
        <v>2031</v>
      </c>
      <c r="B2035" s="3" t="str">
        <f>"羊升柳"</f>
        <v>羊升柳</v>
      </c>
      <c r="C2035" s="3" t="s">
        <v>1885</v>
      </c>
      <c r="D2035" s="3"/>
    </row>
    <row r="2036" customHeight="1" spans="1:4">
      <c r="A2036" s="3">
        <v>2032</v>
      </c>
      <c r="B2036" s="3" t="str">
        <f>"王秀琳"</f>
        <v>王秀琳</v>
      </c>
      <c r="C2036" s="3" t="s">
        <v>1886</v>
      </c>
      <c r="D2036" s="3"/>
    </row>
    <row r="2037" customHeight="1" spans="1:4">
      <c r="A2037" s="3">
        <v>2033</v>
      </c>
      <c r="B2037" s="3" t="str">
        <f>"陈冰"</f>
        <v>陈冰</v>
      </c>
      <c r="C2037" s="3" t="s">
        <v>1887</v>
      </c>
      <c r="D2037" s="3"/>
    </row>
    <row r="2038" customHeight="1" spans="1:4">
      <c r="A2038" s="3">
        <v>2034</v>
      </c>
      <c r="B2038" s="3" t="str">
        <f>"王琳琳"</f>
        <v>王琳琳</v>
      </c>
      <c r="C2038" s="3" t="s">
        <v>1888</v>
      </c>
      <c r="D2038" s="3"/>
    </row>
    <row r="2039" customHeight="1" spans="1:4">
      <c r="A2039" s="3">
        <v>2035</v>
      </c>
      <c r="B2039" s="3" t="str">
        <f>"朱厚霞"</f>
        <v>朱厚霞</v>
      </c>
      <c r="C2039" s="3" t="s">
        <v>1889</v>
      </c>
      <c r="D2039" s="3"/>
    </row>
    <row r="2040" customHeight="1" spans="1:4">
      <c r="A2040" s="3">
        <v>2036</v>
      </c>
      <c r="B2040" s="3" t="str">
        <f>"符珠廷"</f>
        <v>符珠廷</v>
      </c>
      <c r="C2040" s="3" t="s">
        <v>1890</v>
      </c>
      <c r="D2040" s="3"/>
    </row>
    <row r="2041" customHeight="1" spans="1:4">
      <c r="A2041" s="3">
        <v>2037</v>
      </c>
      <c r="B2041" s="3" t="str">
        <f>"张恩豪"</f>
        <v>张恩豪</v>
      </c>
      <c r="C2041" s="3" t="s">
        <v>1891</v>
      </c>
      <c r="D2041" s="3"/>
    </row>
    <row r="2042" customHeight="1" spans="1:4">
      <c r="A2042" s="3">
        <v>2038</v>
      </c>
      <c r="B2042" s="3" t="str">
        <f>"张福娓"</f>
        <v>张福娓</v>
      </c>
      <c r="C2042" s="3" t="s">
        <v>1892</v>
      </c>
      <c r="D2042" s="3"/>
    </row>
    <row r="2043" customHeight="1" spans="1:4">
      <c r="A2043" s="3">
        <v>2039</v>
      </c>
      <c r="B2043" s="3" t="str">
        <f>"黄琼哗"</f>
        <v>黄琼哗</v>
      </c>
      <c r="C2043" s="3" t="s">
        <v>1893</v>
      </c>
      <c r="D2043" s="3"/>
    </row>
    <row r="2044" customHeight="1" spans="1:4">
      <c r="A2044" s="3">
        <v>2040</v>
      </c>
      <c r="B2044" s="3" t="str">
        <f>"高佳琪"</f>
        <v>高佳琪</v>
      </c>
      <c r="C2044" s="3" t="s">
        <v>1894</v>
      </c>
      <c r="D2044" s="3"/>
    </row>
    <row r="2045" customHeight="1" spans="1:4">
      <c r="A2045" s="3">
        <v>2041</v>
      </c>
      <c r="B2045" s="3" t="str">
        <f>"吴绵荣"</f>
        <v>吴绵荣</v>
      </c>
      <c r="C2045" s="3" t="s">
        <v>1576</v>
      </c>
      <c r="D2045" s="3"/>
    </row>
    <row r="2046" customHeight="1" spans="1:4">
      <c r="A2046" s="3">
        <v>2042</v>
      </c>
      <c r="B2046" s="3" t="str">
        <f>"张菁"</f>
        <v>张菁</v>
      </c>
      <c r="C2046" s="3" t="s">
        <v>1895</v>
      </c>
      <c r="D2046" s="3"/>
    </row>
    <row r="2047" customHeight="1" spans="1:4">
      <c r="A2047" s="3">
        <v>2043</v>
      </c>
      <c r="B2047" s="3" t="str">
        <f>"黄君"</f>
        <v>黄君</v>
      </c>
      <c r="C2047" s="3" t="s">
        <v>93</v>
      </c>
      <c r="D2047" s="3"/>
    </row>
    <row r="2048" customHeight="1" spans="1:4">
      <c r="A2048" s="3">
        <v>2044</v>
      </c>
      <c r="B2048" s="3" t="str">
        <f>"林宾妹"</f>
        <v>林宾妹</v>
      </c>
      <c r="C2048" s="3" t="s">
        <v>1896</v>
      </c>
      <c r="D2048" s="3"/>
    </row>
    <row r="2049" customHeight="1" spans="1:4">
      <c r="A2049" s="3">
        <v>2045</v>
      </c>
      <c r="B2049" s="3" t="str">
        <f>"黄章敏"</f>
        <v>黄章敏</v>
      </c>
      <c r="C2049" s="3" t="s">
        <v>1897</v>
      </c>
      <c r="D2049" s="3"/>
    </row>
    <row r="2050" customHeight="1" spans="1:4">
      <c r="A2050" s="3">
        <v>2046</v>
      </c>
      <c r="B2050" s="3" t="str">
        <f>"张定英"</f>
        <v>张定英</v>
      </c>
      <c r="C2050" s="3" t="s">
        <v>1898</v>
      </c>
      <c r="D2050" s="3"/>
    </row>
    <row r="2051" customHeight="1" spans="1:4">
      <c r="A2051" s="3">
        <v>2047</v>
      </c>
      <c r="B2051" s="3" t="str">
        <f>"王英"</f>
        <v>王英</v>
      </c>
      <c r="C2051" s="3" t="s">
        <v>1899</v>
      </c>
      <c r="D2051" s="3"/>
    </row>
    <row r="2052" customHeight="1" spans="1:4">
      <c r="A2052" s="3">
        <v>2048</v>
      </c>
      <c r="B2052" s="3" t="str">
        <f>"苏孙静"</f>
        <v>苏孙静</v>
      </c>
      <c r="C2052" s="3" t="s">
        <v>32</v>
      </c>
      <c r="D2052" s="3"/>
    </row>
    <row r="2053" customHeight="1" spans="1:4">
      <c r="A2053" s="3">
        <v>2049</v>
      </c>
      <c r="B2053" s="3" t="str">
        <f>"王小莹"</f>
        <v>王小莹</v>
      </c>
      <c r="C2053" s="3" t="s">
        <v>1900</v>
      </c>
      <c r="D2053" s="3"/>
    </row>
    <row r="2054" customHeight="1" spans="1:4">
      <c r="A2054" s="3">
        <v>2050</v>
      </c>
      <c r="B2054" s="3" t="str">
        <f>"何雪"</f>
        <v>何雪</v>
      </c>
      <c r="C2054" s="3" t="s">
        <v>1901</v>
      </c>
      <c r="D2054" s="3"/>
    </row>
    <row r="2055" customHeight="1" spans="1:4">
      <c r="A2055" s="3">
        <v>2051</v>
      </c>
      <c r="B2055" s="3" t="str">
        <f>"羊引花"</f>
        <v>羊引花</v>
      </c>
      <c r="C2055" s="3" t="s">
        <v>1902</v>
      </c>
      <c r="D2055" s="3"/>
    </row>
    <row r="2056" customHeight="1" spans="1:4">
      <c r="A2056" s="3">
        <v>2052</v>
      </c>
      <c r="B2056" s="3" t="str">
        <f>"王莉漫"</f>
        <v>王莉漫</v>
      </c>
      <c r="C2056" s="3" t="s">
        <v>1903</v>
      </c>
      <c r="D2056" s="3"/>
    </row>
    <row r="2057" customHeight="1" spans="1:4">
      <c r="A2057" s="3">
        <v>2053</v>
      </c>
      <c r="B2057" s="3" t="str">
        <f>"朱小倩"</f>
        <v>朱小倩</v>
      </c>
      <c r="C2057" s="3" t="s">
        <v>1904</v>
      </c>
      <c r="D2057" s="3"/>
    </row>
    <row r="2058" customHeight="1" spans="1:4">
      <c r="A2058" s="3">
        <v>2054</v>
      </c>
      <c r="B2058" s="3" t="str">
        <f>"陈莉"</f>
        <v>陈莉</v>
      </c>
      <c r="C2058" s="3" t="s">
        <v>1905</v>
      </c>
      <c r="D2058" s="3"/>
    </row>
    <row r="2059" customHeight="1" spans="1:4">
      <c r="A2059" s="3">
        <v>2055</v>
      </c>
      <c r="B2059" s="3" t="str">
        <f>"陈慧婷"</f>
        <v>陈慧婷</v>
      </c>
      <c r="C2059" s="3" t="s">
        <v>1906</v>
      </c>
      <c r="D2059" s="3"/>
    </row>
    <row r="2060" customHeight="1" spans="1:4">
      <c r="A2060" s="3">
        <v>2056</v>
      </c>
      <c r="B2060" s="3" t="str">
        <f>"关清语"</f>
        <v>关清语</v>
      </c>
      <c r="C2060" s="3" t="s">
        <v>1907</v>
      </c>
      <c r="D2060" s="3"/>
    </row>
    <row r="2061" customHeight="1" spans="1:4">
      <c r="A2061" s="3">
        <v>2057</v>
      </c>
      <c r="B2061" s="3" t="str">
        <f>"劳淑丹"</f>
        <v>劳淑丹</v>
      </c>
      <c r="C2061" s="3" t="s">
        <v>1908</v>
      </c>
      <c r="D2061" s="3"/>
    </row>
    <row r="2062" customHeight="1" spans="1:4">
      <c r="A2062" s="3">
        <v>2058</v>
      </c>
      <c r="B2062" s="3" t="str">
        <f>"张桂妹"</f>
        <v>张桂妹</v>
      </c>
      <c r="C2062" s="3" t="s">
        <v>1909</v>
      </c>
      <c r="D2062" s="3"/>
    </row>
    <row r="2063" customHeight="1" spans="1:4">
      <c r="A2063" s="3">
        <v>2059</v>
      </c>
      <c r="B2063" s="3" t="str">
        <f>"王钰慧"</f>
        <v>王钰慧</v>
      </c>
      <c r="C2063" s="3" t="s">
        <v>1910</v>
      </c>
      <c r="D2063" s="3"/>
    </row>
    <row r="2064" customHeight="1" spans="1:4">
      <c r="A2064" s="3">
        <v>2060</v>
      </c>
      <c r="B2064" s="3" t="str">
        <f>"全春禄"</f>
        <v>全春禄</v>
      </c>
      <c r="C2064" s="3" t="s">
        <v>1911</v>
      </c>
      <c r="D2064" s="3"/>
    </row>
    <row r="2065" customHeight="1" spans="1:4">
      <c r="A2065" s="3">
        <v>2061</v>
      </c>
      <c r="B2065" s="3" t="str">
        <f>"谭雅丹"</f>
        <v>谭雅丹</v>
      </c>
      <c r="C2065" s="3" t="s">
        <v>1912</v>
      </c>
      <c r="D2065" s="3"/>
    </row>
    <row r="2066" customHeight="1" spans="1:4">
      <c r="A2066" s="3">
        <v>2062</v>
      </c>
      <c r="B2066" s="3" t="str">
        <f>"龚婉晴"</f>
        <v>龚婉晴</v>
      </c>
      <c r="C2066" s="3" t="s">
        <v>1913</v>
      </c>
      <c r="D2066" s="3"/>
    </row>
    <row r="2067" customHeight="1" spans="1:4">
      <c r="A2067" s="3">
        <v>2063</v>
      </c>
      <c r="B2067" s="3" t="str">
        <f>"苏甜甜"</f>
        <v>苏甜甜</v>
      </c>
      <c r="C2067" s="3" t="s">
        <v>1914</v>
      </c>
      <c r="D2067" s="3"/>
    </row>
    <row r="2068" customHeight="1" spans="1:4">
      <c r="A2068" s="3">
        <v>2064</v>
      </c>
      <c r="B2068" s="3" t="str">
        <f>"邢维欣"</f>
        <v>邢维欣</v>
      </c>
      <c r="C2068" s="3" t="s">
        <v>1915</v>
      </c>
      <c r="D2068" s="3"/>
    </row>
    <row r="2069" customHeight="1" spans="1:4">
      <c r="A2069" s="3">
        <v>2065</v>
      </c>
      <c r="B2069" s="3" t="str">
        <f>"王小凡"</f>
        <v>王小凡</v>
      </c>
      <c r="C2069" s="3" t="s">
        <v>1916</v>
      </c>
      <c r="D2069" s="3"/>
    </row>
    <row r="2070" customHeight="1" spans="1:4">
      <c r="A2070" s="3">
        <v>2066</v>
      </c>
      <c r="B2070" s="3" t="str">
        <f>"何怡萍"</f>
        <v>何怡萍</v>
      </c>
      <c r="C2070" s="3" t="s">
        <v>1917</v>
      </c>
      <c r="D2070" s="3"/>
    </row>
    <row r="2071" customHeight="1" spans="1:4">
      <c r="A2071" s="3">
        <v>2067</v>
      </c>
      <c r="B2071" s="3" t="str">
        <f>"曾蕙"</f>
        <v>曾蕙</v>
      </c>
      <c r="C2071" s="3" t="s">
        <v>1918</v>
      </c>
      <c r="D2071" s="3"/>
    </row>
    <row r="2072" customHeight="1" spans="1:4">
      <c r="A2072" s="3">
        <v>2068</v>
      </c>
      <c r="B2072" s="3" t="str">
        <f>"陈海兰"</f>
        <v>陈海兰</v>
      </c>
      <c r="C2072" s="3" t="s">
        <v>1919</v>
      </c>
      <c r="D2072" s="3"/>
    </row>
    <row r="2073" customHeight="1" spans="1:4">
      <c r="A2073" s="3">
        <v>2069</v>
      </c>
      <c r="B2073" s="3" t="str">
        <f>"谢银卉"</f>
        <v>谢银卉</v>
      </c>
      <c r="C2073" s="3" t="s">
        <v>1920</v>
      </c>
      <c r="D2073" s="3"/>
    </row>
    <row r="2074" customHeight="1" spans="1:4">
      <c r="A2074" s="3">
        <v>2070</v>
      </c>
      <c r="B2074" s="3" t="str">
        <f>"沈雪芬"</f>
        <v>沈雪芬</v>
      </c>
      <c r="C2074" s="3" t="s">
        <v>1921</v>
      </c>
      <c r="D2074" s="3"/>
    </row>
    <row r="2075" customHeight="1" spans="1:4">
      <c r="A2075" s="3">
        <v>2071</v>
      </c>
      <c r="B2075" s="3" t="str">
        <f>"杨千"</f>
        <v>杨千</v>
      </c>
      <c r="C2075" s="3" t="s">
        <v>1922</v>
      </c>
      <c r="D2075" s="3"/>
    </row>
    <row r="2076" customHeight="1" spans="1:4">
      <c r="A2076" s="3">
        <v>2072</v>
      </c>
      <c r="B2076" s="3" t="str">
        <f>"郑梅娃"</f>
        <v>郑梅娃</v>
      </c>
      <c r="C2076" s="3" t="s">
        <v>1923</v>
      </c>
      <c r="D2076" s="3"/>
    </row>
    <row r="2077" customHeight="1" spans="1:4">
      <c r="A2077" s="3">
        <v>2073</v>
      </c>
      <c r="B2077" s="3" t="str">
        <f>"陈丹丹"</f>
        <v>陈丹丹</v>
      </c>
      <c r="C2077" s="3" t="s">
        <v>1924</v>
      </c>
      <c r="D2077" s="3"/>
    </row>
    <row r="2078" customHeight="1" spans="1:4">
      <c r="A2078" s="3">
        <v>2074</v>
      </c>
      <c r="B2078" s="3" t="str">
        <f>"邱铄淋"</f>
        <v>邱铄淋</v>
      </c>
      <c r="C2078" s="3" t="s">
        <v>1925</v>
      </c>
      <c r="D2078" s="3"/>
    </row>
    <row r="2079" customHeight="1" spans="1:4">
      <c r="A2079" s="3">
        <v>2075</v>
      </c>
      <c r="B2079" s="3" t="str">
        <f>"罗梁"</f>
        <v>罗梁</v>
      </c>
      <c r="C2079" s="3" t="s">
        <v>1926</v>
      </c>
      <c r="D2079" s="3"/>
    </row>
    <row r="2080" customHeight="1" spans="1:4">
      <c r="A2080" s="3">
        <v>2076</v>
      </c>
      <c r="B2080" s="3" t="str">
        <f>"梁瑞"</f>
        <v>梁瑞</v>
      </c>
      <c r="C2080" s="3" t="s">
        <v>1927</v>
      </c>
      <c r="D2080" s="3"/>
    </row>
    <row r="2081" customHeight="1" spans="1:4">
      <c r="A2081" s="3">
        <v>2077</v>
      </c>
      <c r="B2081" s="3" t="str">
        <f>"文昌召"</f>
        <v>文昌召</v>
      </c>
      <c r="C2081" s="3" t="s">
        <v>1928</v>
      </c>
      <c r="D2081" s="3"/>
    </row>
    <row r="2082" customHeight="1" spans="1:4">
      <c r="A2082" s="3">
        <v>2078</v>
      </c>
      <c r="B2082" s="3" t="str">
        <f>"郑盛妍"</f>
        <v>郑盛妍</v>
      </c>
      <c r="C2082" s="3" t="s">
        <v>447</v>
      </c>
      <c r="D2082" s="3"/>
    </row>
    <row r="2083" customHeight="1" spans="1:4">
      <c r="A2083" s="3">
        <v>2079</v>
      </c>
      <c r="B2083" s="3" t="str">
        <f>"张洁"</f>
        <v>张洁</v>
      </c>
      <c r="C2083" s="3" t="s">
        <v>1929</v>
      </c>
      <c r="D2083" s="3"/>
    </row>
    <row r="2084" customHeight="1" spans="1:4">
      <c r="A2084" s="3">
        <v>2080</v>
      </c>
      <c r="B2084" s="3" t="str">
        <f>"蒲敏"</f>
        <v>蒲敏</v>
      </c>
      <c r="C2084" s="3" t="s">
        <v>1930</v>
      </c>
      <c r="D2084" s="3"/>
    </row>
    <row r="2085" customHeight="1" spans="1:4">
      <c r="A2085" s="3">
        <v>2081</v>
      </c>
      <c r="B2085" s="3" t="str">
        <f>"王越"</f>
        <v>王越</v>
      </c>
      <c r="C2085" s="3" t="s">
        <v>1931</v>
      </c>
      <c r="D2085" s="3"/>
    </row>
    <row r="2086" customHeight="1" spans="1:4">
      <c r="A2086" s="3">
        <v>2082</v>
      </c>
      <c r="B2086" s="3" t="str">
        <f>"田雨露"</f>
        <v>田雨露</v>
      </c>
      <c r="C2086" s="3" t="s">
        <v>1932</v>
      </c>
      <c r="D2086" s="3"/>
    </row>
    <row r="2087" customHeight="1" spans="1:4">
      <c r="A2087" s="3">
        <v>2083</v>
      </c>
      <c r="B2087" s="3" t="str">
        <f>"肖雅丽"</f>
        <v>肖雅丽</v>
      </c>
      <c r="C2087" s="3" t="s">
        <v>1933</v>
      </c>
      <c r="D2087" s="3"/>
    </row>
    <row r="2088" customHeight="1" spans="1:4">
      <c r="A2088" s="3">
        <v>2084</v>
      </c>
      <c r="B2088" s="3" t="str">
        <f>"黄锦欣"</f>
        <v>黄锦欣</v>
      </c>
      <c r="C2088" s="3" t="s">
        <v>1926</v>
      </c>
      <c r="D2088" s="3"/>
    </row>
    <row r="2089" customHeight="1" spans="1:4">
      <c r="A2089" s="3">
        <v>2085</v>
      </c>
      <c r="B2089" s="3" t="str">
        <f>"文苹妃"</f>
        <v>文苹妃</v>
      </c>
      <c r="C2089" s="3" t="s">
        <v>1934</v>
      </c>
      <c r="D2089" s="3"/>
    </row>
    <row r="2090" customHeight="1" spans="1:4">
      <c r="A2090" s="3">
        <v>2086</v>
      </c>
      <c r="B2090" s="3" t="str">
        <f>"石颖婕"</f>
        <v>石颖婕</v>
      </c>
      <c r="C2090" s="3" t="s">
        <v>1935</v>
      </c>
      <c r="D2090" s="3"/>
    </row>
    <row r="2091" customHeight="1" spans="1:4">
      <c r="A2091" s="3">
        <v>2087</v>
      </c>
      <c r="B2091" s="3" t="str">
        <f>"王保丁"</f>
        <v>王保丁</v>
      </c>
      <c r="C2091" s="3" t="s">
        <v>1936</v>
      </c>
      <c r="D2091" s="3"/>
    </row>
    <row r="2092" customHeight="1" spans="1:4">
      <c r="A2092" s="3">
        <v>2088</v>
      </c>
      <c r="B2092" s="3" t="str">
        <f>"邢馨"</f>
        <v>邢馨</v>
      </c>
      <c r="C2092" s="3" t="s">
        <v>862</v>
      </c>
      <c r="D2092" s="3"/>
    </row>
    <row r="2093" customHeight="1" spans="1:4">
      <c r="A2093" s="3">
        <v>2089</v>
      </c>
      <c r="B2093" s="3" t="str">
        <f>"陈积芬"</f>
        <v>陈积芬</v>
      </c>
      <c r="C2093" s="3" t="s">
        <v>1937</v>
      </c>
      <c r="D2093" s="3"/>
    </row>
    <row r="2094" customHeight="1" spans="1:4">
      <c r="A2094" s="3">
        <v>2090</v>
      </c>
      <c r="B2094" s="3" t="str">
        <f>"符琼滢"</f>
        <v>符琼滢</v>
      </c>
      <c r="C2094" s="3" t="s">
        <v>1938</v>
      </c>
      <c r="D2094" s="3"/>
    </row>
    <row r="2095" customHeight="1" spans="1:4">
      <c r="A2095" s="3">
        <v>2091</v>
      </c>
      <c r="B2095" s="3" t="str">
        <f>"张毕"</f>
        <v>张毕</v>
      </c>
      <c r="C2095" s="3" t="s">
        <v>265</v>
      </c>
      <c r="D2095" s="3"/>
    </row>
    <row r="2096" customHeight="1" spans="1:4">
      <c r="A2096" s="3">
        <v>2092</v>
      </c>
      <c r="B2096" s="3" t="str">
        <f>"邹素贞"</f>
        <v>邹素贞</v>
      </c>
      <c r="C2096" s="3" t="s">
        <v>1939</v>
      </c>
      <c r="D2096" s="3"/>
    </row>
    <row r="2097" customHeight="1" spans="1:4">
      <c r="A2097" s="3">
        <v>2093</v>
      </c>
      <c r="B2097" s="3" t="str">
        <f>"陈开楼"</f>
        <v>陈开楼</v>
      </c>
      <c r="C2097" s="3" t="s">
        <v>1940</v>
      </c>
      <c r="D2097" s="3"/>
    </row>
    <row r="2098" customHeight="1" spans="1:4">
      <c r="A2098" s="3">
        <v>2094</v>
      </c>
      <c r="B2098" s="3" t="str">
        <f>"符婕"</f>
        <v>符婕</v>
      </c>
      <c r="C2098" s="3" t="s">
        <v>608</v>
      </c>
      <c r="D2098" s="3"/>
    </row>
    <row r="2099" customHeight="1" spans="1:4">
      <c r="A2099" s="3">
        <v>2095</v>
      </c>
      <c r="B2099" s="3" t="str">
        <f>"何岚"</f>
        <v>何岚</v>
      </c>
      <c r="C2099" s="3" t="s">
        <v>1941</v>
      </c>
      <c r="D2099" s="3"/>
    </row>
    <row r="2100" customHeight="1" spans="1:4">
      <c r="A2100" s="3">
        <v>2096</v>
      </c>
      <c r="B2100" s="3" t="str">
        <f>"钟文祯"</f>
        <v>钟文祯</v>
      </c>
      <c r="C2100" s="3" t="s">
        <v>1942</v>
      </c>
      <c r="D2100" s="3"/>
    </row>
    <row r="2101" customHeight="1" spans="1:4">
      <c r="A2101" s="3">
        <v>2097</v>
      </c>
      <c r="B2101" s="3" t="str">
        <f>"陈羽"</f>
        <v>陈羽</v>
      </c>
      <c r="C2101" s="3" t="s">
        <v>1943</v>
      </c>
      <c r="D2101" s="3"/>
    </row>
    <row r="2102" customHeight="1" spans="1:4">
      <c r="A2102" s="3">
        <v>2098</v>
      </c>
      <c r="B2102" s="3" t="str">
        <f>"曾婉婷"</f>
        <v>曾婉婷</v>
      </c>
      <c r="C2102" s="3" t="s">
        <v>1944</v>
      </c>
      <c r="D2102" s="3"/>
    </row>
    <row r="2103" customHeight="1" spans="1:4">
      <c r="A2103" s="3">
        <v>2099</v>
      </c>
      <c r="B2103" s="3" t="str">
        <f>"蒙建桦"</f>
        <v>蒙建桦</v>
      </c>
      <c r="C2103" s="3" t="s">
        <v>1945</v>
      </c>
      <c r="D2103" s="3"/>
    </row>
    <row r="2104" customHeight="1" spans="1:4">
      <c r="A2104" s="3">
        <v>2100</v>
      </c>
      <c r="B2104" s="3" t="str">
        <f>"吉茹茹"</f>
        <v>吉茹茹</v>
      </c>
      <c r="C2104" s="3" t="s">
        <v>1946</v>
      </c>
      <c r="D2104" s="3"/>
    </row>
    <row r="2105" customHeight="1" spans="1:4">
      <c r="A2105" s="3">
        <v>2101</v>
      </c>
      <c r="B2105" s="3" t="str">
        <f>"羊美齐"</f>
        <v>羊美齐</v>
      </c>
      <c r="C2105" s="3" t="s">
        <v>1885</v>
      </c>
      <c r="D2105" s="3"/>
    </row>
    <row r="2106" customHeight="1" spans="1:4">
      <c r="A2106" s="3">
        <v>2102</v>
      </c>
      <c r="B2106" s="3" t="str">
        <f>"叶晨曦"</f>
        <v>叶晨曦</v>
      </c>
      <c r="C2106" s="3" t="s">
        <v>1947</v>
      </c>
      <c r="D2106" s="3"/>
    </row>
    <row r="2107" customHeight="1" spans="1:4">
      <c r="A2107" s="3">
        <v>2103</v>
      </c>
      <c r="B2107" s="3" t="str">
        <f>"周李敏"</f>
        <v>周李敏</v>
      </c>
      <c r="C2107" s="3" t="s">
        <v>1948</v>
      </c>
      <c r="D2107" s="3"/>
    </row>
    <row r="2108" customHeight="1" spans="1:4">
      <c r="A2108" s="3">
        <v>2104</v>
      </c>
      <c r="B2108" s="3" t="str">
        <f>"周星仪"</f>
        <v>周星仪</v>
      </c>
      <c r="C2108" s="3" t="s">
        <v>1949</v>
      </c>
      <c r="D2108" s="3"/>
    </row>
    <row r="2109" customHeight="1" spans="1:4">
      <c r="A2109" s="3">
        <v>2105</v>
      </c>
      <c r="B2109" s="3" t="str">
        <f>"吴漫洪"</f>
        <v>吴漫洪</v>
      </c>
      <c r="C2109" s="3" t="s">
        <v>792</v>
      </c>
      <c r="D2109" s="3"/>
    </row>
    <row r="2110" customHeight="1" spans="1:4">
      <c r="A2110" s="3">
        <v>2106</v>
      </c>
      <c r="B2110" s="3" t="str">
        <f>"李小蔚"</f>
        <v>李小蔚</v>
      </c>
      <c r="C2110" s="3" t="s">
        <v>1950</v>
      </c>
      <c r="D2110" s="3"/>
    </row>
    <row r="2111" customHeight="1" spans="1:4">
      <c r="A2111" s="3">
        <v>2107</v>
      </c>
      <c r="B2111" s="3" t="str">
        <f>"薛玲玲"</f>
        <v>薛玲玲</v>
      </c>
      <c r="C2111" s="3" t="s">
        <v>642</v>
      </c>
      <c r="D2111" s="3"/>
    </row>
    <row r="2112" customHeight="1" spans="1:4">
      <c r="A2112" s="3">
        <v>2108</v>
      </c>
      <c r="B2112" s="3" t="str">
        <f>"文雅"</f>
        <v>文雅</v>
      </c>
      <c r="C2112" s="3" t="s">
        <v>1951</v>
      </c>
      <c r="D2112" s="3"/>
    </row>
    <row r="2113" customHeight="1" spans="1:4">
      <c r="A2113" s="3">
        <v>2109</v>
      </c>
      <c r="B2113" s="3" t="str">
        <f>"李张彩"</f>
        <v>李张彩</v>
      </c>
      <c r="C2113" s="3" t="s">
        <v>1952</v>
      </c>
      <c r="D2113" s="3"/>
    </row>
    <row r="2114" customHeight="1" spans="1:4">
      <c r="A2114" s="3">
        <v>2110</v>
      </c>
      <c r="B2114" s="3" t="str">
        <f>"梅丽君"</f>
        <v>梅丽君</v>
      </c>
      <c r="C2114" s="3" t="s">
        <v>1953</v>
      </c>
      <c r="D2114" s="3"/>
    </row>
    <row r="2115" customHeight="1" spans="1:4">
      <c r="A2115" s="3">
        <v>2111</v>
      </c>
      <c r="B2115" s="3" t="str">
        <f>"张李君如"</f>
        <v>张李君如</v>
      </c>
      <c r="C2115" s="3" t="s">
        <v>1954</v>
      </c>
      <c r="D2115" s="3"/>
    </row>
    <row r="2116" customHeight="1" spans="1:4">
      <c r="A2116" s="3">
        <v>2112</v>
      </c>
      <c r="B2116" s="3" t="str">
        <f>"张汉月"</f>
        <v>张汉月</v>
      </c>
      <c r="C2116" s="3" t="s">
        <v>1955</v>
      </c>
      <c r="D2116" s="3"/>
    </row>
    <row r="2117" customHeight="1" spans="1:4">
      <c r="A2117" s="3">
        <v>2113</v>
      </c>
      <c r="B2117" s="3" t="str">
        <f>"文小雪"</f>
        <v>文小雪</v>
      </c>
      <c r="C2117" s="3" t="s">
        <v>1956</v>
      </c>
      <c r="D2117" s="3"/>
    </row>
    <row r="2118" customHeight="1" spans="1:4">
      <c r="A2118" s="3">
        <v>2114</v>
      </c>
      <c r="B2118" s="3" t="str">
        <f>"莫江慧"</f>
        <v>莫江慧</v>
      </c>
      <c r="C2118" s="3" t="s">
        <v>628</v>
      </c>
      <c r="D2118" s="3"/>
    </row>
    <row r="2119" customHeight="1" spans="1:4">
      <c r="A2119" s="3">
        <v>2115</v>
      </c>
      <c r="B2119" s="3" t="str">
        <f>"梁子佳"</f>
        <v>梁子佳</v>
      </c>
      <c r="C2119" s="3" t="s">
        <v>1957</v>
      </c>
      <c r="D2119" s="3"/>
    </row>
    <row r="2120" customHeight="1" spans="1:4">
      <c r="A2120" s="3">
        <v>2116</v>
      </c>
      <c r="B2120" s="3" t="str">
        <f>"林露琴"</f>
        <v>林露琴</v>
      </c>
      <c r="C2120" s="3" t="s">
        <v>1958</v>
      </c>
      <c r="D2120" s="3"/>
    </row>
    <row r="2121" customHeight="1" spans="1:4">
      <c r="A2121" s="3">
        <v>2117</v>
      </c>
      <c r="B2121" s="3" t="str">
        <f>"林应花"</f>
        <v>林应花</v>
      </c>
      <c r="C2121" s="3" t="s">
        <v>1959</v>
      </c>
      <c r="D2121" s="3"/>
    </row>
    <row r="2122" customHeight="1" spans="1:4">
      <c r="A2122" s="3">
        <v>2118</v>
      </c>
      <c r="B2122" s="3" t="str">
        <f>"胡茂珊"</f>
        <v>胡茂珊</v>
      </c>
      <c r="C2122" s="3" t="s">
        <v>1960</v>
      </c>
      <c r="D2122" s="3"/>
    </row>
    <row r="2123" customHeight="1" spans="1:4">
      <c r="A2123" s="3">
        <v>2119</v>
      </c>
      <c r="B2123" s="3" t="str">
        <f>"张凤"</f>
        <v>张凤</v>
      </c>
      <c r="C2123" s="3" t="s">
        <v>1961</v>
      </c>
      <c r="D2123" s="3"/>
    </row>
    <row r="2124" customHeight="1" spans="1:4">
      <c r="A2124" s="3">
        <v>2120</v>
      </c>
      <c r="B2124" s="3" t="str">
        <f>"徐楚绚"</f>
        <v>徐楚绚</v>
      </c>
      <c r="C2124" s="3" t="s">
        <v>1962</v>
      </c>
      <c r="D2124" s="3"/>
    </row>
    <row r="2125" customHeight="1" spans="1:4">
      <c r="A2125" s="3">
        <v>2121</v>
      </c>
      <c r="B2125" s="3" t="str">
        <f>"李鑫羽"</f>
        <v>李鑫羽</v>
      </c>
      <c r="C2125" s="3" t="s">
        <v>1963</v>
      </c>
      <c r="D2125" s="3"/>
    </row>
    <row r="2126" customHeight="1" spans="1:4">
      <c r="A2126" s="3">
        <v>2122</v>
      </c>
      <c r="B2126" s="3" t="str">
        <f>"符慧琴"</f>
        <v>符慧琴</v>
      </c>
      <c r="C2126" s="3" t="s">
        <v>1964</v>
      </c>
      <c r="D2126" s="3"/>
    </row>
    <row r="2127" customHeight="1" spans="1:4">
      <c r="A2127" s="3">
        <v>2123</v>
      </c>
      <c r="B2127" s="3" t="str">
        <f>"王婷"</f>
        <v>王婷</v>
      </c>
      <c r="C2127" s="3" t="s">
        <v>955</v>
      </c>
      <c r="D2127" s="3"/>
    </row>
    <row r="2128" customHeight="1" spans="1:4">
      <c r="A2128" s="3">
        <v>2124</v>
      </c>
      <c r="B2128" s="3" t="str">
        <f>"陈必梅"</f>
        <v>陈必梅</v>
      </c>
      <c r="C2128" s="3" t="s">
        <v>1965</v>
      </c>
      <c r="D2128" s="3"/>
    </row>
    <row r="2129" customHeight="1" spans="1:4">
      <c r="A2129" s="3">
        <v>2125</v>
      </c>
      <c r="B2129" s="3" t="str">
        <f>"李贝芬"</f>
        <v>李贝芬</v>
      </c>
      <c r="C2129" s="3" t="s">
        <v>1966</v>
      </c>
      <c r="D2129" s="3"/>
    </row>
    <row r="2130" customHeight="1" spans="1:4">
      <c r="A2130" s="3">
        <v>2126</v>
      </c>
      <c r="B2130" s="3" t="str">
        <f>"黄紫"</f>
        <v>黄紫</v>
      </c>
      <c r="C2130" s="3" t="s">
        <v>340</v>
      </c>
      <c r="D2130" s="3"/>
    </row>
    <row r="2131" customHeight="1" spans="1:4">
      <c r="A2131" s="3">
        <v>2127</v>
      </c>
      <c r="B2131" s="3" t="str">
        <f>"于雪"</f>
        <v>于雪</v>
      </c>
      <c r="C2131" s="3" t="s">
        <v>1967</v>
      </c>
      <c r="D2131" s="3"/>
    </row>
    <row r="2132" customHeight="1" spans="1:4">
      <c r="A2132" s="3">
        <v>2128</v>
      </c>
      <c r="B2132" s="3" t="str">
        <f>"严岗入"</f>
        <v>严岗入</v>
      </c>
      <c r="C2132" s="3" t="s">
        <v>1968</v>
      </c>
      <c r="D2132" s="3"/>
    </row>
    <row r="2133" customHeight="1" spans="1:4">
      <c r="A2133" s="3">
        <v>2129</v>
      </c>
      <c r="B2133" s="3" t="str">
        <f>"钟兴娜"</f>
        <v>钟兴娜</v>
      </c>
      <c r="C2133" s="3" t="s">
        <v>1969</v>
      </c>
      <c r="D2133" s="3"/>
    </row>
    <row r="2134" customHeight="1" spans="1:4">
      <c r="A2134" s="3">
        <v>2130</v>
      </c>
      <c r="B2134" s="3" t="str">
        <f>"陈媚"</f>
        <v>陈媚</v>
      </c>
      <c r="C2134" s="3" t="s">
        <v>1970</v>
      </c>
      <c r="D2134" s="3"/>
    </row>
    <row r="2135" customHeight="1" spans="1:4">
      <c r="A2135" s="3">
        <v>2131</v>
      </c>
      <c r="B2135" s="3" t="str">
        <f>"郑辉涛"</f>
        <v>郑辉涛</v>
      </c>
      <c r="C2135" s="3" t="s">
        <v>1971</v>
      </c>
      <c r="D2135" s="3"/>
    </row>
    <row r="2136" customHeight="1" spans="1:4">
      <c r="A2136" s="3">
        <v>2132</v>
      </c>
      <c r="B2136" s="3" t="str">
        <f>"邓美玲"</f>
        <v>邓美玲</v>
      </c>
      <c r="C2136" s="3" t="s">
        <v>1972</v>
      </c>
      <c r="D2136" s="3"/>
    </row>
    <row r="2137" customHeight="1" spans="1:4">
      <c r="A2137" s="3">
        <v>2133</v>
      </c>
      <c r="B2137" s="3" t="str">
        <f>"徐世丹"</f>
        <v>徐世丹</v>
      </c>
      <c r="C2137" s="3" t="s">
        <v>1973</v>
      </c>
      <c r="D2137" s="3"/>
    </row>
    <row r="2138" customHeight="1" spans="1:4">
      <c r="A2138" s="3">
        <v>2134</v>
      </c>
      <c r="B2138" s="3" t="str">
        <f>"郑博爱"</f>
        <v>郑博爱</v>
      </c>
      <c r="C2138" s="3" t="s">
        <v>342</v>
      </c>
      <c r="D2138" s="3"/>
    </row>
    <row r="2139" customHeight="1" spans="1:4">
      <c r="A2139" s="3">
        <v>2135</v>
      </c>
      <c r="B2139" s="3" t="str">
        <f>"潘慧婷"</f>
        <v>潘慧婷</v>
      </c>
      <c r="C2139" s="3" t="s">
        <v>1974</v>
      </c>
      <c r="D2139" s="3"/>
    </row>
    <row r="2140" customHeight="1" spans="1:4">
      <c r="A2140" s="3">
        <v>2136</v>
      </c>
      <c r="B2140" s="3" t="str">
        <f>"符瑞兰"</f>
        <v>符瑞兰</v>
      </c>
      <c r="C2140" s="3" t="s">
        <v>1975</v>
      </c>
      <c r="D2140" s="3"/>
    </row>
    <row r="2141" customHeight="1" spans="1:4">
      <c r="A2141" s="3">
        <v>2137</v>
      </c>
      <c r="B2141" s="3" t="str">
        <f>"陈燕"</f>
        <v>陈燕</v>
      </c>
      <c r="C2141" s="3" t="s">
        <v>1976</v>
      </c>
      <c r="D2141" s="3"/>
    </row>
    <row r="2142" customHeight="1" spans="1:4">
      <c r="A2142" s="3">
        <v>2138</v>
      </c>
      <c r="B2142" s="3" t="str">
        <f>"江颖"</f>
        <v>江颖</v>
      </c>
      <c r="C2142" s="3" t="s">
        <v>1977</v>
      </c>
      <c r="D2142" s="3"/>
    </row>
    <row r="2143" customHeight="1" spans="1:4">
      <c r="A2143" s="3">
        <v>2139</v>
      </c>
      <c r="B2143" s="3" t="str">
        <f>"翁咪咪"</f>
        <v>翁咪咪</v>
      </c>
      <c r="C2143" s="3" t="s">
        <v>269</v>
      </c>
      <c r="D2143" s="3"/>
    </row>
    <row r="2144" customHeight="1" spans="1:4">
      <c r="A2144" s="3">
        <v>2140</v>
      </c>
      <c r="B2144" s="3" t="str">
        <f>"吉彪"</f>
        <v>吉彪</v>
      </c>
      <c r="C2144" s="3" t="s">
        <v>1978</v>
      </c>
      <c r="D2144" s="3"/>
    </row>
    <row r="2145" customHeight="1" spans="1:4">
      <c r="A2145" s="3">
        <v>2141</v>
      </c>
      <c r="B2145" s="3" t="str">
        <f>"丛美善"</f>
        <v>丛美善</v>
      </c>
      <c r="C2145" s="3" t="s">
        <v>1979</v>
      </c>
      <c r="D2145" s="3"/>
    </row>
    <row r="2146" customHeight="1" spans="1:4">
      <c r="A2146" s="3">
        <v>2142</v>
      </c>
      <c r="B2146" s="3" t="str">
        <f>"刘晶"</f>
        <v>刘晶</v>
      </c>
      <c r="C2146" s="3" t="s">
        <v>1980</v>
      </c>
      <c r="D2146" s="3"/>
    </row>
    <row r="2147" customHeight="1" spans="1:4">
      <c r="A2147" s="3">
        <v>2143</v>
      </c>
      <c r="B2147" s="3" t="str">
        <f>"吕庆秋"</f>
        <v>吕庆秋</v>
      </c>
      <c r="C2147" s="3" t="s">
        <v>1981</v>
      </c>
      <c r="D2147" s="3"/>
    </row>
    <row r="2148" customHeight="1" spans="1:4">
      <c r="A2148" s="3">
        <v>2144</v>
      </c>
      <c r="B2148" s="3" t="str">
        <f>"陈金灿"</f>
        <v>陈金灿</v>
      </c>
      <c r="C2148" s="3" t="s">
        <v>1982</v>
      </c>
      <c r="D2148" s="3"/>
    </row>
    <row r="2149" customHeight="1" spans="1:4">
      <c r="A2149" s="3">
        <v>2145</v>
      </c>
      <c r="B2149" s="3" t="str">
        <f>"杨雪"</f>
        <v>杨雪</v>
      </c>
      <c r="C2149" s="3" t="s">
        <v>1983</v>
      </c>
      <c r="D2149" s="3"/>
    </row>
    <row r="2150" customHeight="1" spans="1:4">
      <c r="A2150" s="3">
        <v>2146</v>
      </c>
      <c r="B2150" s="3" t="str">
        <f>"蔡文燕"</f>
        <v>蔡文燕</v>
      </c>
      <c r="C2150" s="3" t="s">
        <v>1984</v>
      </c>
      <c r="D2150" s="3"/>
    </row>
    <row r="2151" customHeight="1" spans="1:4">
      <c r="A2151" s="3">
        <v>2147</v>
      </c>
      <c r="B2151" s="3" t="str">
        <f>"杨晨雨"</f>
        <v>杨晨雨</v>
      </c>
      <c r="C2151" s="3" t="s">
        <v>1985</v>
      </c>
      <c r="D2151" s="3"/>
    </row>
    <row r="2152" customHeight="1" spans="1:4">
      <c r="A2152" s="3">
        <v>2148</v>
      </c>
      <c r="B2152" s="3" t="str">
        <f>"何心怡"</f>
        <v>何心怡</v>
      </c>
      <c r="C2152" s="3" t="s">
        <v>1986</v>
      </c>
      <c r="D2152" s="3"/>
    </row>
    <row r="2153" customHeight="1" spans="1:4">
      <c r="A2153" s="3">
        <v>2149</v>
      </c>
      <c r="B2153" s="3" t="str">
        <f>"龙晓"</f>
        <v>龙晓</v>
      </c>
      <c r="C2153" s="3" t="s">
        <v>1987</v>
      </c>
      <c r="D2153" s="3"/>
    </row>
    <row r="2154" customHeight="1" spans="1:4">
      <c r="A2154" s="3">
        <v>2150</v>
      </c>
      <c r="B2154" s="3" t="str">
        <f>"陈保林"</f>
        <v>陈保林</v>
      </c>
      <c r="C2154" s="3" t="s">
        <v>1988</v>
      </c>
      <c r="D2154" s="3"/>
    </row>
    <row r="2155" customHeight="1" spans="1:4">
      <c r="A2155" s="3">
        <v>2151</v>
      </c>
      <c r="B2155" s="3" t="str">
        <f>"段馨羽"</f>
        <v>段馨羽</v>
      </c>
      <c r="C2155" s="3" t="s">
        <v>1989</v>
      </c>
      <c r="D2155" s="3"/>
    </row>
    <row r="2156" customHeight="1" spans="1:4">
      <c r="A2156" s="3">
        <v>2152</v>
      </c>
      <c r="B2156" s="3" t="str">
        <f>"王海玉"</f>
        <v>王海玉</v>
      </c>
      <c r="C2156" s="3" t="s">
        <v>1990</v>
      </c>
      <c r="D2156" s="3"/>
    </row>
    <row r="2157" customHeight="1" spans="1:4">
      <c r="A2157" s="3">
        <v>2153</v>
      </c>
      <c r="B2157" s="3" t="str">
        <f>"苏莉芬"</f>
        <v>苏莉芬</v>
      </c>
      <c r="C2157" s="3" t="s">
        <v>1991</v>
      </c>
      <c r="D2157" s="3"/>
    </row>
    <row r="2158" customHeight="1" spans="1:4">
      <c r="A2158" s="3">
        <v>2154</v>
      </c>
      <c r="B2158" s="3" t="str">
        <f>"符小薇"</f>
        <v>符小薇</v>
      </c>
      <c r="C2158" s="3" t="s">
        <v>1992</v>
      </c>
      <c r="D2158" s="3"/>
    </row>
    <row r="2159" customHeight="1" spans="1:4">
      <c r="A2159" s="3">
        <v>2155</v>
      </c>
      <c r="B2159" s="3" t="str">
        <f>"饶秋云"</f>
        <v>饶秋云</v>
      </c>
      <c r="C2159" s="3" t="s">
        <v>1993</v>
      </c>
      <c r="D2159" s="3"/>
    </row>
    <row r="2160" customHeight="1" spans="1:4">
      <c r="A2160" s="3">
        <v>2156</v>
      </c>
      <c r="B2160" s="3" t="str">
        <f>"麦忠良"</f>
        <v>麦忠良</v>
      </c>
      <c r="C2160" s="3" t="s">
        <v>1994</v>
      </c>
      <c r="D2160" s="3"/>
    </row>
    <row r="2161" customHeight="1" spans="1:4">
      <c r="A2161" s="3">
        <v>2157</v>
      </c>
      <c r="B2161" s="3" t="str">
        <f>"林金金"</f>
        <v>林金金</v>
      </c>
      <c r="C2161" s="3" t="s">
        <v>1995</v>
      </c>
      <c r="D2161" s="3"/>
    </row>
    <row r="2162" customHeight="1" spans="1:4">
      <c r="A2162" s="3">
        <v>2158</v>
      </c>
      <c r="B2162" s="3" t="str">
        <f>"甘昭丽"</f>
        <v>甘昭丽</v>
      </c>
      <c r="C2162" s="3" t="s">
        <v>1996</v>
      </c>
      <c r="D2162" s="3"/>
    </row>
    <row r="2163" customHeight="1" spans="1:4">
      <c r="A2163" s="3">
        <v>2159</v>
      </c>
      <c r="B2163" s="3" t="str">
        <f>"羊小佩"</f>
        <v>羊小佩</v>
      </c>
      <c r="C2163" s="3" t="s">
        <v>1997</v>
      </c>
      <c r="D2163" s="3"/>
    </row>
    <row r="2164" customHeight="1" spans="1:4">
      <c r="A2164" s="3">
        <v>2160</v>
      </c>
      <c r="B2164" s="3" t="str">
        <f>"李永娥"</f>
        <v>李永娥</v>
      </c>
      <c r="C2164" s="3" t="s">
        <v>1998</v>
      </c>
      <c r="D2164" s="3"/>
    </row>
    <row r="2165" customHeight="1" spans="1:4">
      <c r="A2165" s="3">
        <v>2161</v>
      </c>
      <c r="B2165" s="3" t="str">
        <f>"张陈忠"</f>
        <v>张陈忠</v>
      </c>
      <c r="C2165" s="3" t="s">
        <v>1999</v>
      </c>
      <c r="D2165" s="3"/>
    </row>
    <row r="2166" customHeight="1" spans="1:4">
      <c r="A2166" s="3">
        <v>2162</v>
      </c>
      <c r="B2166" s="3" t="str">
        <f>"陆青明"</f>
        <v>陆青明</v>
      </c>
      <c r="C2166" s="3" t="s">
        <v>2000</v>
      </c>
      <c r="D2166" s="3"/>
    </row>
    <row r="2167" customHeight="1" spans="1:4">
      <c r="A2167" s="3">
        <v>2163</v>
      </c>
      <c r="B2167" s="3" t="str">
        <f>"林咏仪"</f>
        <v>林咏仪</v>
      </c>
      <c r="C2167" s="3" t="s">
        <v>349</v>
      </c>
      <c r="D2167" s="3"/>
    </row>
    <row r="2168" customHeight="1" spans="1:4">
      <c r="A2168" s="3">
        <v>2164</v>
      </c>
      <c r="B2168" s="3" t="str">
        <f>"苏畅"</f>
        <v>苏畅</v>
      </c>
      <c r="C2168" s="3" t="s">
        <v>2001</v>
      </c>
      <c r="D2168" s="3"/>
    </row>
    <row r="2169" customHeight="1" spans="1:4">
      <c r="A2169" s="3">
        <v>2165</v>
      </c>
      <c r="B2169" s="3" t="str">
        <f>"欧祖浪"</f>
        <v>欧祖浪</v>
      </c>
      <c r="C2169" s="3" t="s">
        <v>2002</v>
      </c>
      <c r="D2169" s="3"/>
    </row>
    <row r="2170" customHeight="1" spans="1:4">
      <c r="A2170" s="3">
        <v>2166</v>
      </c>
      <c r="B2170" s="3" t="str">
        <f>"韦俊婕"</f>
        <v>韦俊婕</v>
      </c>
      <c r="C2170" s="3" t="s">
        <v>2003</v>
      </c>
      <c r="D2170" s="3"/>
    </row>
    <row r="2171" customHeight="1" spans="1:4">
      <c r="A2171" s="3">
        <v>2167</v>
      </c>
      <c r="B2171" s="3" t="str">
        <f>"邓锐芳"</f>
        <v>邓锐芳</v>
      </c>
      <c r="C2171" s="3" t="s">
        <v>2004</v>
      </c>
      <c r="D2171" s="3"/>
    </row>
    <row r="2172" customHeight="1" spans="1:4">
      <c r="A2172" s="3">
        <v>2168</v>
      </c>
      <c r="B2172" s="3" t="str">
        <f>"饶芳瑜"</f>
        <v>饶芳瑜</v>
      </c>
      <c r="C2172" s="3" t="s">
        <v>2005</v>
      </c>
      <c r="D2172" s="3"/>
    </row>
    <row r="2173" customHeight="1" spans="1:4">
      <c r="A2173" s="3">
        <v>2169</v>
      </c>
      <c r="B2173" s="3" t="str">
        <f>"朱彩月"</f>
        <v>朱彩月</v>
      </c>
      <c r="C2173" s="3" t="s">
        <v>2006</v>
      </c>
      <c r="D2173" s="3"/>
    </row>
    <row r="2174" customHeight="1" spans="1:4">
      <c r="A2174" s="3">
        <v>2170</v>
      </c>
      <c r="B2174" s="3" t="str">
        <f>"邱丽翔"</f>
        <v>邱丽翔</v>
      </c>
      <c r="C2174" s="3" t="s">
        <v>2007</v>
      </c>
      <c r="D2174" s="3"/>
    </row>
    <row r="2175" customHeight="1" spans="1:4">
      <c r="A2175" s="3">
        <v>2171</v>
      </c>
      <c r="B2175" s="3" t="str">
        <f>"迟爱杨"</f>
        <v>迟爱杨</v>
      </c>
      <c r="C2175" s="3" t="s">
        <v>2008</v>
      </c>
      <c r="D2175" s="3"/>
    </row>
    <row r="2176" customHeight="1" spans="1:4">
      <c r="A2176" s="3">
        <v>2172</v>
      </c>
      <c r="B2176" s="3" t="str">
        <f>"赵家靖"</f>
        <v>赵家靖</v>
      </c>
      <c r="C2176" s="3" t="s">
        <v>1854</v>
      </c>
      <c r="D2176" s="3"/>
    </row>
    <row r="2177" customHeight="1" spans="1:4">
      <c r="A2177" s="3">
        <v>2173</v>
      </c>
      <c r="B2177" s="3" t="str">
        <f>"黄创慧"</f>
        <v>黄创慧</v>
      </c>
      <c r="C2177" s="3" t="s">
        <v>2009</v>
      </c>
      <c r="D2177" s="3"/>
    </row>
    <row r="2178" customHeight="1" spans="1:4">
      <c r="A2178" s="3">
        <v>2174</v>
      </c>
      <c r="B2178" s="3" t="str">
        <f>"邓鹏爱"</f>
        <v>邓鹏爱</v>
      </c>
      <c r="C2178" s="3" t="s">
        <v>355</v>
      </c>
      <c r="D2178" s="3"/>
    </row>
    <row r="2179" customHeight="1" spans="1:4">
      <c r="A2179" s="3">
        <v>2175</v>
      </c>
      <c r="B2179" s="3" t="str">
        <f>"李玉娟"</f>
        <v>李玉娟</v>
      </c>
      <c r="C2179" s="3" t="s">
        <v>2010</v>
      </c>
      <c r="D2179" s="3"/>
    </row>
    <row r="2180" customHeight="1" spans="1:4">
      <c r="A2180" s="3">
        <v>2176</v>
      </c>
      <c r="B2180" s="3" t="str">
        <f>"符克芳"</f>
        <v>符克芳</v>
      </c>
      <c r="C2180" s="3" t="s">
        <v>2011</v>
      </c>
      <c r="D2180" s="3"/>
    </row>
    <row r="2181" customHeight="1" spans="1:4">
      <c r="A2181" s="3">
        <v>2177</v>
      </c>
      <c r="B2181" s="3" t="str">
        <f>"王少奇"</f>
        <v>王少奇</v>
      </c>
      <c r="C2181" s="3" t="s">
        <v>1055</v>
      </c>
      <c r="D2181" s="3"/>
    </row>
    <row r="2182" customHeight="1" spans="1:4">
      <c r="A2182" s="3">
        <v>2178</v>
      </c>
      <c r="B2182" s="3" t="str">
        <f>"林莉娇"</f>
        <v>林莉娇</v>
      </c>
      <c r="C2182" s="3" t="s">
        <v>2012</v>
      </c>
      <c r="D2182" s="3"/>
    </row>
    <row r="2183" customHeight="1" spans="1:4">
      <c r="A2183" s="3">
        <v>2179</v>
      </c>
      <c r="B2183" s="3" t="str">
        <f>"陈蕾"</f>
        <v>陈蕾</v>
      </c>
      <c r="C2183" s="3" t="s">
        <v>2013</v>
      </c>
      <c r="D2183" s="3"/>
    </row>
    <row r="2184" customHeight="1" spans="1:4">
      <c r="A2184" s="3">
        <v>2180</v>
      </c>
      <c r="B2184" s="3" t="str">
        <f>"羊冬玲"</f>
        <v>羊冬玲</v>
      </c>
      <c r="C2184" s="3" t="s">
        <v>2014</v>
      </c>
      <c r="D2184" s="3"/>
    </row>
    <row r="2185" customHeight="1" spans="1:4">
      <c r="A2185" s="3">
        <v>2181</v>
      </c>
      <c r="B2185" s="3" t="str">
        <f>"陈壮丹"</f>
        <v>陈壮丹</v>
      </c>
      <c r="C2185" s="3" t="s">
        <v>2015</v>
      </c>
      <c r="D2185" s="3"/>
    </row>
    <row r="2186" customHeight="1" spans="1:4">
      <c r="A2186" s="3">
        <v>2182</v>
      </c>
      <c r="B2186" s="3" t="str">
        <f>"黄慧若"</f>
        <v>黄慧若</v>
      </c>
      <c r="C2186" s="3" t="s">
        <v>2016</v>
      </c>
      <c r="D2186" s="3"/>
    </row>
    <row r="2187" customHeight="1" spans="1:4">
      <c r="A2187" s="3">
        <v>2183</v>
      </c>
      <c r="B2187" s="3" t="str">
        <f>"符莉梨"</f>
        <v>符莉梨</v>
      </c>
      <c r="C2187" s="3" t="s">
        <v>2017</v>
      </c>
      <c r="D2187" s="3"/>
    </row>
    <row r="2188" customHeight="1" spans="1:4">
      <c r="A2188" s="3">
        <v>2184</v>
      </c>
      <c r="B2188" s="3" t="str">
        <f>"周春玲"</f>
        <v>周春玲</v>
      </c>
      <c r="C2188" s="3" t="s">
        <v>2018</v>
      </c>
      <c r="D2188" s="3"/>
    </row>
    <row r="2189" customHeight="1" spans="1:4">
      <c r="A2189" s="3">
        <v>2185</v>
      </c>
      <c r="B2189" s="3" t="str">
        <f>"李婆玉"</f>
        <v>李婆玉</v>
      </c>
      <c r="C2189" s="3" t="s">
        <v>2019</v>
      </c>
      <c r="D2189" s="3"/>
    </row>
    <row r="2190" customHeight="1" spans="1:4">
      <c r="A2190" s="3">
        <v>2186</v>
      </c>
      <c r="B2190" s="3" t="str">
        <f>"陈芷容"</f>
        <v>陈芷容</v>
      </c>
      <c r="C2190" s="3" t="s">
        <v>2020</v>
      </c>
      <c r="D2190" s="3"/>
    </row>
    <row r="2191" customHeight="1" spans="1:4">
      <c r="A2191" s="3">
        <v>2187</v>
      </c>
      <c r="B2191" s="3" t="str">
        <f>"李佳"</f>
        <v>李佳</v>
      </c>
      <c r="C2191" s="3" t="s">
        <v>2021</v>
      </c>
      <c r="D2191" s="3"/>
    </row>
    <row r="2192" customHeight="1" spans="1:4">
      <c r="A2192" s="3">
        <v>2188</v>
      </c>
      <c r="B2192" s="3" t="str">
        <f>"吴春燕"</f>
        <v>吴春燕</v>
      </c>
      <c r="C2192" s="3" t="s">
        <v>2022</v>
      </c>
      <c r="D2192" s="3"/>
    </row>
    <row r="2193" customHeight="1" spans="1:4">
      <c r="A2193" s="3">
        <v>2189</v>
      </c>
      <c r="B2193" s="3" t="str">
        <f>"符玉娘"</f>
        <v>符玉娘</v>
      </c>
      <c r="C2193" s="3" t="s">
        <v>2023</v>
      </c>
      <c r="D2193" s="3"/>
    </row>
    <row r="2194" customHeight="1" spans="1:4">
      <c r="A2194" s="3">
        <v>2190</v>
      </c>
      <c r="B2194" s="3" t="str">
        <f>"王含语"</f>
        <v>王含语</v>
      </c>
      <c r="C2194" s="3" t="s">
        <v>2024</v>
      </c>
      <c r="D2194" s="3"/>
    </row>
    <row r="2195" customHeight="1" spans="1:4">
      <c r="A2195" s="3">
        <v>2191</v>
      </c>
      <c r="B2195" s="3" t="str">
        <f>"李雪皓"</f>
        <v>李雪皓</v>
      </c>
      <c r="C2195" s="3" t="s">
        <v>2025</v>
      </c>
      <c r="D2195" s="3"/>
    </row>
    <row r="2196" customHeight="1" spans="1:4">
      <c r="A2196" s="3">
        <v>2192</v>
      </c>
      <c r="B2196" s="3" t="str">
        <f>"罗来曦"</f>
        <v>罗来曦</v>
      </c>
      <c r="C2196" s="3" t="s">
        <v>2026</v>
      </c>
      <c r="D2196" s="3"/>
    </row>
    <row r="2197" customHeight="1" spans="1:4">
      <c r="A2197" s="3">
        <v>2193</v>
      </c>
      <c r="B2197" s="3" t="str">
        <f>"宋雯倩"</f>
        <v>宋雯倩</v>
      </c>
      <c r="C2197" s="3" t="s">
        <v>2027</v>
      </c>
      <c r="D2197" s="3"/>
    </row>
    <row r="2198" customHeight="1" spans="1:4">
      <c r="A2198" s="3">
        <v>2194</v>
      </c>
      <c r="B2198" s="3" t="str">
        <f>"孙爱雪"</f>
        <v>孙爱雪</v>
      </c>
      <c r="C2198" s="3" t="s">
        <v>2028</v>
      </c>
      <c r="D2198" s="3"/>
    </row>
    <row r="2199" customHeight="1" spans="1:4">
      <c r="A2199" s="3">
        <v>2195</v>
      </c>
      <c r="B2199" s="3" t="str">
        <f>"胡小个"</f>
        <v>胡小个</v>
      </c>
      <c r="C2199" s="3" t="s">
        <v>2029</v>
      </c>
      <c r="D2199" s="3"/>
    </row>
    <row r="2200" customHeight="1" spans="1:4">
      <c r="A2200" s="3">
        <v>2196</v>
      </c>
      <c r="B2200" s="3" t="str">
        <f>"吴元妮"</f>
        <v>吴元妮</v>
      </c>
      <c r="C2200" s="3" t="s">
        <v>263</v>
      </c>
      <c r="D2200" s="3"/>
    </row>
    <row r="2201" customHeight="1" spans="1:4">
      <c r="A2201" s="3">
        <v>2197</v>
      </c>
      <c r="B2201" s="3" t="str">
        <f>"戴青娜"</f>
        <v>戴青娜</v>
      </c>
      <c r="C2201" s="3" t="s">
        <v>2030</v>
      </c>
      <c r="D2201" s="3"/>
    </row>
    <row r="2202" customHeight="1" spans="1:4">
      <c r="A2202" s="3">
        <v>2198</v>
      </c>
      <c r="B2202" s="3" t="str">
        <f>"王以修"</f>
        <v>王以修</v>
      </c>
      <c r="C2202" s="3" t="s">
        <v>2031</v>
      </c>
      <c r="D2202" s="3"/>
    </row>
    <row r="2203" customHeight="1" spans="1:4">
      <c r="A2203" s="3">
        <v>2199</v>
      </c>
      <c r="B2203" s="3" t="str">
        <f>"王慧琴"</f>
        <v>王慧琴</v>
      </c>
      <c r="C2203" s="3" t="s">
        <v>401</v>
      </c>
      <c r="D2203" s="3"/>
    </row>
    <row r="2204" customHeight="1" spans="1:4">
      <c r="A2204" s="3">
        <v>2200</v>
      </c>
      <c r="B2204" s="3" t="str">
        <f>"黄士香"</f>
        <v>黄士香</v>
      </c>
      <c r="C2204" s="3" t="s">
        <v>2032</v>
      </c>
      <c r="D2204" s="3"/>
    </row>
    <row r="2205" customHeight="1" spans="1:4">
      <c r="A2205" s="3">
        <v>2201</v>
      </c>
      <c r="B2205" s="3" t="str">
        <f>"罗苑"</f>
        <v>罗苑</v>
      </c>
      <c r="C2205" s="3" t="s">
        <v>2033</v>
      </c>
      <c r="D2205" s="3"/>
    </row>
    <row r="2206" customHeight="1" spans="1:4">
      <c r="A2206" s="3">
        <v>2202</v>
      </c>
      <c r="B2206" s="3" t="str">
        <f>"林子恒"</f>
        <v>林子恒</v>
      </c>
      <c r="C2206" s="3" t="s">
        <v>2034</v>
      </c>
      <c r="D2206" s="3"/>
    </row>
    <row r="2207" customHeight="1" spans="1:4">
      <c r="A2207" s="3">
        <v>2203</v>
      </c>
      <c r="B2207" s="3" t="str">
        <f>"谢永惠"</f>
        <v>谢永惠</v>
      </c>
      <c r="C2207" s="3" t="s">
        <v>933</v>
      </c>
      <c r="D2207" s="3"/>
    </row>
    <row r="2208" customHeight="1" spans="1:4">
      <c r="A2208" s="3">
        <v>2204</v>
      </c>
      <c r="B2208" s="3" t="str">
        <f>"符雪"</f>
        <v>符雪</v>
      </c>
      <c r="C2208" s="3" t="s">
        <v>2035</v>
      </c>
      <c r="D2208" s="3"/>
    </row>
    <row r="2209" customHeight="1" spans="1:4">
      <c r="A2209" s="3">
        <v>2205</v>
      </c>
      <c r="B2209" s="3" t="str">
        <f>"王子莹"</f>
        <v>王子莹</v>
      </c>
      <c r="C2209" s="3" t="s">
        <v>631</v>
      </c>
      <c r="D2209" s="3"/>
    </row>
    <row r="2210" customHeight="1" spans="1:4">
      <c r="A2210" s="3">
        <v>2206</v>
      </c>
      <c r="B2210" s="3" t="str">
        <f>"蓝小贝"</f>
        <v>蓝小贝</v>
      </c>
      <c r="C2210" s="3" t="s">
        <v>2036</v>
      </c>
      <c r="D2210" s="3"/>
    </row>
    <row r="2211" customHeight="1" spans="1:4">
      <c r="A2211" s="3">
        <v>2207</v>
      </c>
      <c r="B2211" s="3" t="str">
        <f>"符芳娇"</f>
        <v>符芳娇</v>
      </c>
      <c r="C2211" s="3" t="s">
        <v>2037</v>
      </c>
      <c r="D2211" s="3"/>
    </row>
    <row r="2212" customHeight="1" spans="1:4">
      <c r="A2212" s="3">
        <v>2208</v>
      </c>
      <c r="B2212" s="3" t="str">
        <f>"任志敏"</f>
        <v>任志敏</v>
      </c>
      <c r="C2212" s="3" t="s">
        <v>2038</v>
      </c>
      <c r="D2212" s="3"/>
    </row>
    <row r="2213" customHeight="1" spans="1:4">
      <c r="A2213" s="3">
        <v>2209</v>
      </c>
      <c r="B2213" s="3" t="str">
        <f>"叶晶"</f>
        <v>叶晶</v>
      </c>
      <c r="C2213" s="3" t="s">
        <v>2039</v>
      </c>
      <c r="D2213" s="3"/>
    </row>
    <row r="2214" customHeight="1" spans="1:4">
      <c r="A2214" s="3">
        <v>2210</v>
      </c>
      <c r="B2214" s="3" t="str">
        <f>"谢水越"</f>
        <v>谢水越</v>
      </c>
      <c r="C2214" s="3" t="s">
        <v>2040</v>
      </c>
      <c r="D2214" s="3"/>
    </row>
    <row r="2215" customHeight="1" spans="1:4">
      <c r="A2215" s="3">
        <v>2211</v>
      </c>
      <c r="B2215" s="3" t="str">
        <f>"张其召"</f>
        <v>张其召</v>
      </c>
      <c r="C2215" s="3" t="s">
        <v>2041</v>
      </c>
      <c r="D2215" s="3"/>
    </row>
    <row r="2216" customHeight="1" spans="1:4">
      <c r="A2216" s="3">
        <v>2212</v>
      </c>
      <c r="B2216" s="3" t="str">
        <f>"李晓然"</f>
        <v>李晓然</v>
      </c>
      <c r="C2216" s="3" t="s">
        <v>2042</v>
      </c>
      <c r="D2216" s="3"/>
    </row>
    <row r="2217" customHeight="1" spans="1:4">
      <c r="A2217" s="3">
        <v>2213</v>
      </c>
      <c r="B2217" s="3" t="str">
        <f>"郑豪聪"</f>
        <v>郑豪聪</v>
      </c>
      <c r="C2217" s="3" t="s">
        <v>2043</v>
      </c>
      <c r="D2217" s="3"/>
    </row>
    <row r="2218" customHeight="1" spans="1:4">
      <c r="A2218" s="3">
        <v>2214</v>
      </c>
      <c r="B2218" s="3" t="str">
        <f>"张素丽"</f>
        <v>张素丽</v>
      </c>
      <c r="C2218" s="3" t="s">
        <v>2044</v>
      </c>
      <c r="D2218" s="3"/>
    </row>
    <row r="2219" customHeight="1" spans="1:4">
      <c r="A2219" s="3">
        <v>2215</v>
      </c>
      <c r="B2219" s="3" t="str">
        <f>"吴开悦"</f>
        <v>吴开悦</v>
      </c>
      <c r="C2219" s="3" t="s">
        <v>2045</v>
      </c>
      <c r="D2219" s="3"/>
    </row>
    <row r="2220" customHeight="1" spans="1:4">
      <c r="A2220" s="3">
        <v>2216</v>
      </c>
      <c r="B2220" s="3" t="str">
        <f>"梁武彤"</f>
        <v>梁武彤</v>
      </c>
      <c r="C2220" s="3" t="s">
        <v>2046</v>
      </c>
      <c r="D2220" s="3"/>
    </row>
    <row r="2221" customHeight="1" spans="1:4">
      <c r="A2221" s="3">
        <v>2217</v>
      </c>
      <c r="B2221" s="3" t="str">
        <f>"王佳"</f>
        <v>王佳</v>
      </c>
      <c r="C2221" s="3" t="s">
        <v>2047</v>
      </c>
      <c r="D2221" s="3"/>
    </row>
    <row r="2222" customHeight="1" spans="1:4">
      <c r="A2222" s="3">
        <v>2218</v>
      </c>
      <c r="B2222" s="3" t="str">
        <f>"陈思锜"</f>
        <v>陈思锜</v>
      </c>
      <c r="C2222" s="3" t="s">
        <v>2048</v>
      </c>
      <c r="D2222" s="3"/>
    </row>
    <row r="2223" customHeight="1" spans="1:4">
      <c r="A2223" s="3">
        <v>2219</v>
      </c>
      <c r="B2223" s="3" t="str">
        <f>"符裕珍"</f>
        <v>符裕珍</v>
      </c>
      <c r="C2223" s="3" t="s">
        <v>200</v>
      </c>
      <c r="D2223" s="3"/>
    </row>
    <row r="2224" customHeight="1" spans="1:4">
      <c r="A2224" s="3">
        <v>2220</v>
      </c>
      <c r="B2224" s="3" t="str">
        <f>"罗富强"</f>
        <v>罗富强</v>
      </c>
      <c r="C2224" s="3" t="s">
        <v>2049</v>
      </c>
      <c r="D2224" s="3"/>
    </row>
    <row r="2225" customHeight="1" spans="1:4">
      <c r="A2225" s="3">
        <v>2221</v>
      </c>
      <c r="B2225" s="3" t="str">
        <f>"何淑娇"</f>
        <v>何淑娇</v>
      </c>
      <c r="C2225" s="3" t="s">
        <v>2050</v>
      </c>
      <c r="D2225" s="3"/>
    </row>
    <row r="2226" customHeight="1" spans="1:4">
      <c r="A2226" s="3">
        <v>2222</v>
      </c>
      <c r="B2226" s="3" t="str">
        <f>"蔡珂琰"</f>
        <v>蔡珂琰</v>
      </c>
      <c r="C2226" s="3" t="s">
        <v>2051</v>
      </c>
      <c r="D2226" s="3"/>
    </row>
    <row r="2227" customHeight="1" spans="1:4">
      <c r="A2227" s="3">
        <v>2223</v>
      </c>
      <c r="B2227" s="3" t="str">
        <f>"羊冬盖"</f>
        <v>羊冬盖</v>
      </c>
      <c r="C2227" s="3" t="s">
        <v>2052</v>
      </c>
      <c r="D2227" s="3"/>
    </row>
    <row r="2228" customHeight="1" spans="1:4">
      <c r="A2228" s="3">
        <v>2224</v>
      </c>
      <c r="B2228" s="3" t="str">
        <f>"李钲文"</f>
        <v>李钲文</v>
      </c>
      <c r="C2228" s="3" t="s">
        <v>2053</v>
      </c>
      <c r="D2228" s="3"/>
    </row>
    <row r="2229" customHeight="1" spans="1:4">
      <c r="A2229" s="3">
        <v>2225</v>
      </c>
      <c r="B2229" s="3" t="str">
        <f>"符燕威"</f>
        <v>符燕威</v>
      </c>
      <c r="C2229" s="3" t="s">
        <v>106</v>
      </c>
      <c r="D2229" s="3"/>
    </row>
    <row r="2230" customHeight="1" spans="1:4">
      <c r="A2230" s="3">
        <v>2226</v>
      </c>
      <c r="B2230" s="3" t="str">
        <f>"王娜"</f>
        <v>王娜</v>
      </c>
      <c r="C2230" s="3" t="s">
        <v>2054</v>
      </c>
      <c r="D2230" s="3"/>
    </row>
    <row r="2231" customHeight="1" spans="1:4">
      <c r="A2231" s="3">
        <v>2227</v>
      </c>
      <c r="B2231" s="3" t="str">
        <f>"羊可好"</f>
        <v>羊可好</v>
      </c>
      <c r="C2231" s="3" t="s">
        <v>2055</v>
      </c>
      <c r="D2231" s="3"/>
    </row>
    <row r="2232" customHeight="1" spans="1:4">
      <c r="A2232" s="3">
        <v>2228</v>
      </c>
      <c r="B2232" s="3" t="str">
        <f>"胡其春"</f>
        <v>胡其春</v>
      </c>
      <c r="C2232" s="3" t="s">
        <v>2056</v>
      </c>
      <c r="D2232" s="3"/>
    </row>
    <row r="2233" customHeight="1" spans="1:4">
      <c r="A2233" s="3">
        <v>2229</v>
      </c>
      <c r="B2233" s="3" t="str">
        <f>"李媒统"</f>
        <v>李媒统</v>
      </c>
      <c r="C2233" s="3" t="s">
        <v>1718</v>
      </c>
      <c r="D2233" s="3"/>
    </row>
    <row r="2234" customHeight="1" spans="1:4">
      <c r="A2234" s="3">
        <v>2230</v>
      </c>
      <c r="B2234" s="3" t="str">
        <f>"桂青青"</f>
        <v>桂青青</v>
      </c>
      <c r="C2234" s="3" t="s">
        <v>2057</v>
      </c>
      <c r="D2234" s="3"/>
    </row>
    <row r="2235" customHeight="1" spans="1:4">
      <c r="A2235" s="3">
        <v>2231</v>
      </c>
      <c r="B2235" s="3" t="str">
        <f>"谭兴婷"</f>
        <v>谭兴婷</v>
      </c>
      <c r="C2235" s="3" t="s">
        <v>2058</v>
      </c>
      <c r="D2235" s="3"/>
    </row>
    <row r="2236" customHeight="1" spans="1:4">
      <c r="A2236" s="3">
        <v>2232</v>
      </c>
      <c r="B2236" s="3" t="str">
        <f>"符小慧"</f>
        <v>符小慧</v>
      </c>
      <c r="C2236" s="3" t="s">
        <v>2059</v>
      </c>
      <c r="D2236" s="3"/>
    </row>
    <row r="2237" customHeight="1" spans="1:4">
      <c r="A2237" s="3">
        <v>2233</v>
      </c>
      <c r="B2237" s="3" t="str">
        <f>"吴金珠"</f>
        <v>吴金珠</v>
      </c>
      <c r="C2237" s="3" t="s">
        <v>2060</v>
      </c>
      <c r="D2237" s="3"/>
    </row>
    <row r="2238" customHeight="1" spans="1:4">
      <c r="A2238" s="3">
        <v>2234</v>
      </c>
      <c r="B2238" s="3" t="str">
        <f>"林亚弟"</f>
        <v>林亚弟</v>
      </c>
      <c r="C2238" s="3" t="s">
        <v>2061</v>
      </c>
      <c r="D2238" s="3"/>
    </row>
    <row r="2239" customHeight="1" spans="1:4">
      <c r="A2239" s="3">
        <v>2235</v>
      </c>
      <c r="B2239" s="3" t="str">
        <f>"谢燕丽"</f>
        <v>谢燕丽</v>
      </c>
      <c r="C2239" s="3" t="s">
        <v>2062</v>
      </c>
      <c r="D2239" s="3"/>
    </row>
    <row r="2240" customHeight="1" spans="1:4">
      <c r="A2240" s="3">
        <v>2236</v>
      </c>
      <c r="B2240" s="3" t="str">
        <f>"吴毓玉"</f>
        <v>吴毓玉</v>
      </c>
      <c r="C2240" s="3" t="s">
        <v>1581</v>
      </c>
      <c r="D2240" s="3"/>
    </row>
    <row r="2241" customHeight="1" spans="1:4">
      <c r="A2241" s="3">
        <v>2237</v>
      </c>
      <c r="B2241" s="3" t="str">
        <f>"王慧"</f>
        <v>王慧</v>
      </c>
      <c r="C2241" s="3" t="s">
        <v>2063</v>
      </c>
      <c r="D2241" s="3"/>
    </row>
    <row r="2242" customHeight="1" spans="1:4">
      <c r="A2242" s="3">
        <v>2238</v>
      </c>
      <c r="B2242" s="3" t="str">
        <f>"罗江"</f>
        <v>罗江</v>
      </c>
      <c r="C2242" s="3" t="s">
        <v>2064</v>
      </c>
      <c r="D2242" s="3"/>
    </row>
    <row r="2243" customHeight="1" spans="1:4">
      <c r="A2243" s="3">
        <v>2239</v>
      </c>
      <c r="B2243" s="3" t="str">
        <f>"王精雨"</f>
        <v>王精雨</v>
      </c>
      <c r="C2243" s="3" t="s">
        <v>2065</v>
      </c>
      <c r="D2243" s="3"/>
    </row>
    <row r="2244" customHeight="1" spans="1:4">
      <c r="A2244" s="3">
        <v>2240</v>
      </c>
      <c r="B2244" s="3" t="str">
        <f>"何开丰"</f>
        <v>何开丰</v>
      </c>
      <c r="C2244" s="3" t="s">
        <v>2066</v>
      </c>
      <c r="D2244" s="3"/>
    </row>
    <row r="2245" customHeight="1" spans="1:4">
      <c r="A2245" s="3">
        <v>2241</v>
      </c>
      <c r="B2245" s="3" t="str">
        <f>"陈永祥"</f>
        <v>陈永祥</v>
      </c>
      <c r="C2245" s="3" t="s">
        <v>2067</v>
      </c>
      <c r="D2245" s="3"/>
    </row>
    <row r="2246" customHeight="1" spans="1:4">
      <c r="A2246" s="3">
        <v>2242</v>
      </c>
      <c r="B2246" s="3" t="str">
        <f>"唐密"</f>
        <v>唐密</v>
      </c>
      <c r="C2246" s="3" t="s">
        <v>2068</v>
      </c>
      <c r="D2246" s="3"/>
    </row>
    <row r="2247" customHeight="1" spans="1:4">
      <c r="A2247" s="3">
        <v>2243</v>
      </c>
      <c r="B2247" s="3" t="str">
        <f>"吴柳琴"</f>
        <v>吴柳琴</v>
      </c>
      <c r="C2247" s="3" t="s">
        <v>2069</v>
      </c>
      <c r="D2247" s="3"/>
    </row>
    <row r="2248" customHeight="1" spans="1:4">
      <c r="A2248" s="3">
        <v>2244</v>
      </c>
      <c r="B2248" s="3" t="str">
        <f>"李俊锋"</f>
        <v>李俊锋</v>
      </c>
      <c r="C2248" s="3" t="s">
        <v>2070</v>
      </c>
      <c r="D2248" s="3"/>
    </row>
    <row r="2249" customHeight="1" spans="1:4">
      <c r="A2249" s="3">
        <v>2245</v>
      </c>
      <c r="B2249" s="3" t="str">
        <f>"陈丽姣"</f>
        <v>陈丽姣</v>
      </c>
      <c r="C2249" s="3" t="s">
        <v>2071</v>
      </c>
      <c r="D2249" s="3"/>
    </row>
    <row r="2250" customHeight="1" spans="1:4">
      <c r="A2250" s="3">
        <v>2246</v>
      </c>
      <c r="B2250" s="3" t="str">
        <f>"庞彦婷"</f>
        <v>庞彦婷</v>
      </c>
      <c r="C2250" s="3" t="s">
        <v>2072</v>
      </c>
      <c r="D2250" s="3"/>
    </row>
    <row r="2251" customHeight="1" spans="1:4">
      <c r="A2251" s="3">
        <v>2247</v>
      </c>
      <c r="B2251" s="3" t="str">
        <f>"黄柳"</f>
        <v>黄柳</v>
      </c>
      <c r="C2251" s="3" t="s">
        <v>2073</v>
      </c>
      <c r="D2251" s="3"/>
    </row>
    <row r="2252" customHeight="1" spans="1:4">
      <c r="A2252" s="3">
        <v>2248</v>
      </c>
      <c r="B2252" s="3" t="str">
        <f>"王美华"</f>
        <v>王美华</v>
      </c>
      <c r="C2252" s="3" t="s">
        <v>2074</v>
      </c>
      <c r="D2252" s="3"/>
    </row>
    <row r="2253" customHeight="1" spans="1:4">
      <c r="A2253" s="3">
        <v>2249</v>
      </c>
      <c r="B2253" s="3" t="str">
        <f>"王之成"</f>
        <v>王之成</v>
      </c>
      <c r="C2253" s="3" t="s">
        <v>2075</v>
      </c>
      <c r="D2253" s="3"/>
    </row>
    <row r="2254" customHeight="1" spans="1:4">
      <c r="A2254" s="3">
        <v>2250</v>
      </c>
      <c r="B2254" s="3" t="str">
        <f>"林慧"</f>
        <v>林慧</v>
      </c>
      <c r="C2254" s="3" t="s">
        <v>1681</v>
      </c>
      <c r="D2254" s="3"/>
    </row>
    <row r="2255" customHeight="1" spans="1:4">
      <c r="A2255" s="3">
        <v>2251</v>
      </c>
      <c r="B2255" s="3" t="str">
        <f>"何维伟"</f>
        <v>何维伟</v>
      </c>
      <c r="C2255" s="3" t="s">
        <v>2076</v>
      </c>
      <c r="D2255" s="3"/>
    </row>
    <row r="2256" customHeight="1" spans="1:4">
      <c r="A2256" s="3">
        <v>2252</v>
      </c>
      <c r="B2256" s="3" t="str">
        <f>"李霜"</f>
        <v>李霜</v>
      </c>
      <c r="C2256" s="3" t="s">
        <v>2077</v>
      </c>
      <c r="D2256" s="3"/>
    </row>
    <row r="2257" customHeight="1" spans="1:4">
      <c r="A2257" s="3">
        <v>2253</v>
      </c>
      <c r="B2257" s="3" t="str">
        <f>"冯娜"</f>
        <v>冯娜</v>
      </c>
      <c r="C2257" s="3" t="s">
        <v>2078</v>
      </c>
      <c r="D2257" s="3"/>
    </row>
    <row r="2258" customHeight="1" spans="1:4">
      <c r="A2258" s="3">
        <v>2254</v>
      </c>
      <c r="B2258" s="3" t="str">
        <f>"吴宏宇"</f>
        <v>吴宏宇</v>
      </c>
      <c r="C2258" s="3" t="s">
        <v>519</v>
      </c>
      <c r="D2258" s="3"/>
    </row>
    <row r="2259" customHeight="1" spans="1:4">
      <c r="A2259" s="3">
        <v>2255</v>
      </c>
      <c r="B2259" s="3" t="str">
        <f>"覃钰童"</f>
        <v>覃钰童</v>
      </c>
      <c r="C2259" s="3" t="s">
        <v>2079</v>
      </c>
      <c r="D2259" s="3"/>
    </row>
    <row r="2260" customHeight="1" spans="1:4">
      <c r="A2260" s="3">
        <v>2256</v>
      </c>
      <c r="B2260" s="3" t="str">
        <f>"黄钰喜"</f>
        <v>黄钰喜</v>
      </c>
      <c r="C2260" s="3" t="s">
        <v>2080</v>
      </c>
      <c r="D2260" s="3"/>
    </row>
    <row r="2261" customHeight="1" spans="1:4">
      <c r="A2261" s="3">
        <v>2257</v>
      </c>
      <c r="B2261" s="3" t="str">
        <f>"方雅珉"</f>
        <v>方雅珉</v>
      </c>
      <c r="C2261" s="3" t="s">
        <v>2081</v>
      </c>
      <c r="D2261" s="3"/>
    </row>
    <row r="2262" customHeight="1" spans="1:4">
      <c r="A2262" s="3">
        <v>2258</v>
      </c>
      <c r="B2262" s="3" t="str">
        <f>"王宝玉"</f>
        <v>王宝玉</v>
      </c>
      <c r="C2262" s="3" t="s">
        <v>2082</v>
      </c>
      <c r="D2262" s="3"/>
    </row>
    <row r="2263" customHeight="1" spans="1:4">
      <c r="A2263" s="3">
        <v>2259</v>
      </c>
      <c r="B2263" s="3" t="str">
        <f>"马迎春"</f>
        <v>马迎春</v>
      </c>
      <c r="C2263" s="3" t="s">
        <v>2083</v>
      </c>
      <c r="D2263" s="3"/>
    </row>
    <row r="2264" customHeight="1" spans="1:4">
      <c r="A2264" s="3">
        <v>2260</v>
      </c>
      <c r="B2264" s="3" t="str">
        <f>"邓颖慧"</f>
        <v>邓颖慧</v>
      </c>
      <c r="C2264" s="3" t="s">
        <v>2084</v>
      </c>
      <c r="D2264" s="3"/>
    </row>
    <row r="2265" customHeight="1" spans="1:4">
      <c r="A2265" s="3">
        <v>2261</v>
      </c>
      <c r="B2265" s="3" t="str">
        <f>"胡娟茹"</f>
        <v>胡娟茹</v>
      </c>
      <c r="C2265" s="3" t="s">
        <v>2085</v>
      </c>
      <c r="D2265" s="3"/>
    </row>
    <row r="2266" customHeight="1" spans="1:4">
      <c r="A2266" s="3">
        <v>2262</v>
      </c>
      <c r="B2266" s="3" t="str">
        <f>"陈小钰"</f>
        <v>陈小钰</v>
      </c>
      <c r="C2266" s="3" t="s">
        <v>2086</v>
      </c>
      <c r="D2266" s="3"/>
    </row>
    <row r="2267" customHeight="1" spans="1:4">
      <c r="A2267" s="3">
        <v>2263</v>
      </c>
      <c r="B2267" s="3" t="str">
        <f>"陈东丽"</f>
        <v>陈东丽</v>
      </c>
      <c r="C2267" s="3" t="s">
        <v>2087</v>
      </c>
      <c r="D2267" s="3"/>
    </row>
    <row r="2268" customHeight="1" spans="1:4">
      <c r="A2268" s="3">
        <v>2264</v>
      </c>
      <c r="B2268" s="3" t="str">
        <f>"高忠霞"</f>
        <v>高忠霞</v>
      </c>
      <c r="C2268" s="3" t="s">
        <v>2088</v>
      </c>
      <c r="D2268" s="3"/>
    </row>
    <row r="2269" customHeight="1" spans="1:4">
      <c r="A2269" s="3">
        <v>2265</v>
      </c>
      <c r="B2269" s="3" t="str">
        <f>"詹元乾"</f>
        <v>詹元乾</v>
      </c>
      <c r="C2269" s="3" t="s">
        <v>1437</v>
      </c>
      <c r="D2269" s="3"/>
    </row>
    <row r="2270" customHeight="1" spans="1:4">
      <c r="A2270" s="3">
        <v>2266</v>
      </c>
      <c r="B2270" s="3" t="str">
        <f>"符玉玲"</f>
        <v>符玉玲</v>
      </c>
      <c r="C2270" s="3" t="s">
        <v>2089</v>
      </c>
      <c r="D2270" s="3"/>
    </row>
    <row r="2271" customHeight="1" spans="1:4">
      <c r="A2271" s="3">
        <v>2267</v>
      </c>
      <c r="B2271" s="3" t="str">
        <f>"李秀妹"</f>
        <v>李秀妹</v>
      </c>
      <c r="C2271" s="3" t="s">
        <v>2090</v>
      </c>
      <c r="D2271" s="3"/>
    </row>
    <row r="2272" customHeight="1" spans="1:4">
      <c r="A2272" s="3">
        <v>2268</v>
      </c>
      <c r="B2272" s="3" t="str">
        <f>"沈祥"</f>
        <v>沈祥</v>
      </c>
      <c r="C2272" s="3" t="s">
        <v>2091</v>
      </c>
      <c r="D2272" s="3"/>
    </row>
    <row r="2273" customHeight="1" spans="1:4">
      <c r="A2273" s="3">
        <v>2269</v>
      </c>
      <c r="B2273" s="3" t="str">
        <f>"李银倩"</f>
        <v>李银倩</v>
      </c>
      <c r="C2273" s="3" t="s">
        <v>2092</v>
      </c>
      <c r="D2273" s="3"/>
    </row>
    <row r="2274" customHeight="1" spans="1:4">
      <c r="A2274" s="3">
        <v>2270</v>
      </c>
      <c r="B2274" s="3" t="str">
        <f>"林天雄"</f>
        <v>林天雄</v>
      </c>
      <c r="C2274" s="3" t="s">
        <v>2093</v>
      </c>
      <c r="D2274" s="3"/>
    </row>
    <row r="2275" customHeight="1" spans="1:4">
      <c r="A2275" s="3">
        <v>2271</v>
      </c>
      <c r="B2275" s="3" t="str">
        <f>"赵永旺"</f>
        <v>赵永旺</v>
      </c>
      <c r="C2275" s="3" t="s">
        <v>2094</v>
      </c>
      <c r="D2275" s="3"/>
    </row>
    <row r="2276" customHeight="1" spans="1:4">
      <c r="A2276" s="3">
        <v>2272</v>
      </c>
      <c r="B2276" s="3" t="str">
        <f>"夏如如"</f>
        <v>夏如如</v>
      </c>
      <c r="C2276" s="3" t="s">
        <v>2095</v>
      </c>
      <c r="D2276" s="3"/>
    </row>
    <row r="2277" customHeight="1" spans="1:4">
      <c r="A2277" s="3">
        <v>2273</v>
      </c>
      <c r="B2277" s="3" t="str">
        <f>"陈汕"</f>
        <v>陈汕</v>
      </c>
      <c r="C2277" s="3" t="s">
        <v>2096</v>
      </c>
      <c r="D2277" s="3"/>
    </row>
    <row r="2278" customHeight="1" spans="1:4">
      <c r="A2278" s="3">
        <v>2274</v>
      </c>
      <c r="B2278" s="3" t="str">
        <f>"文英科"</f>
        <v>文英科</v>
      </c>
      <c r="C2278" s="3" t="s">
        <v>2097</v>
      </c>
      <c r="D2278" s="3"/>
    </row>
    <row r="2279" customHeight="1" spans="1:4">
      <c r="A2279" s="3">
        <v>2275</v>
      </c>
      <c r="B2279" s="3" t="str">
        <f>"邢腾巧"</f>
        <v>邢腾巧</v>
      </c>
      <c r="C2279" s="3" t="s">
        <v>1995</v>
      </c>
      <c r="D2279" s="3"/>
    </row>
    <row r="2280" customHeight="1" spans="1:4">
      <c r="A2280" s="3">
        <v>2276</v>
      </c>
      <c r="B2280" s="3" t="str">
        <f>"王祥"</f>
        <v>王祥</v>
      </c>
      <c r="C2280" s="3" t="s">
        <v>2098</v>
      </c>
      <c r="D2280" s="3"/>
    </row>
    <row r="2281" customHeight="1" spans="1:4">
      <c r="A2281" s="3">
        <v>2277</v>
      </c>
      <c r="B2281" s="3" t="str">
        <f>"高燕飘"</f>
        <v>高燕飘</v>
      </c>
      <c r="C2281" s="3" t="s">
        <v>2099</v>
      </c>
      <c r="D2281" s="3"/>
    </row>
    <row r="2282" customHeight="1" spans="1:4">
      <c r="A2282" s="3">
        <v>2278</v>
      </c>
      <c r="B2282" s="3" t="str">
        <f>"常莉娜"</f>
        <v>常莉娜</v>
      </c>
      <c r="C2282" s="3" t="s">
        <v>2100</v>
      </c>
      <c r="D2282" s="3"/>
    </row>
    <row r="2283" customHeight="1" spans="1:4">
      <c r="A2283" s="3">
        <v>2279</v>
      </c>
      <c r="B2283" s="3" t="str">
        <f>"李妍"</f>
        <v>李妍</v>
      </c>
      <c r="C2283" s="3" t="s">
        <v>2101</v>
      </c>
      <c r="D2283" s="3"/>
    </row>
    <row r="2284" customHeight="1" spans="1:4">
      <c r="A2284" s="3">
        <v>2280</v>
      </c>
      <c r="B2284" s="3" t="str">
        <f>"梁春景"</f>
        <v>梁春景</v>
      </c>
      <c r="C2284" s="3" t="s">
        <v>2102</v>
      </c>
      <c r="D2284" s="3"/>
    </row>
    <row r="2285" customHeight="1" spans="1:4">
      <c r="A2285" s="3">
        <v>2281</v>
      </c>
      <c r="B2285" s="3" t="str">
        <f>"王孔林"</f>
        <v>王孔林</v>
      </c>
      <c r="C2285" s="3" t="s">
        <v>2103</v>
      </c>
      <c r="D2285" s="3"/>
    </row>
    <row r="2286" customHeight="1" spans="1:4">
      <c r="A2286" s="3">
        <v>2282</v>
      </c>
      <c r="B2286" s="3" t="str">
        <f>"许真真"</f>
        <v>许真真</v>
      </c>
      <c r="C2286" s="3" t="s">
        <v>2104</v>
      </c>
      <c r="D2286" s="3"/>
    </row>
    <row r="2287" customHeight="1" spans="1:4">
      <c r="A2287" s="3">
        <v>2283</v>
      </c>
      <c r="B2287" s="3" t="str">
        <f>"苏芸"</f>
        <v>苏芸</v>
      </c>
      <c r="C2287" s="3" t="s">
        <v>2105</v>
      </c>
      <c r="D2287" s="3"/>
    </row>
    <row r="2288" customHeight="1" spans="1:4">
      <c r="A2288" s="3">
        <v>2284</v>
      </c>
      <c r="B2288" s="3" t="str">
        <f>"羊美丽"</f>
        <v>羊美丽</v>
      </c>
      <c r="C2288" s="3" t="s">
        <v>2106</v>
      </c>
      <c r="D2288" s="3"/>
    </row>
    <row r="2289" customHeight="1" spans="1:4">
      <c r="A2289" s="3">
        <v>2285</v>
      </c>
      <c r="B2289" s="3" t="str">
        <f>"李怡"</f>
        <v>李怡</v>
      </c>
      <c r="C2289" s="3" t="s">
        <v>839</v>
      </c>
      <c r="D2289" s="3"/>
    </row>
    <row r="2290" customHeight="1" spans="1:4">
      <c r="A2290" s="3">
        <v>2286</v>
      </c>
      <c r="B2290" s="3" t="str">
        <f>"陈雨柔"</f>
        <v>陈雨柔</v>
      </c>
      <c r="C2290" s="3" t="s">
        <v>2107</v>
      </c>
      <c r="D2290" s="3"/>
    </row>
    <row r="2291" customHeight="1" spans="1:4">
      <c r="A2291" s="3">
        <v>2287</v>
      </c>
      <c r="B2291" s="3" t="str">
        <f>"陈洪朱"</f>
        <v>陈洪朱</v>
      </c>
      <c r="C2291" s="3" t="s">
        <v>2108</v>
      </c>
      <c r="D2291" s="3"/>
    </row>
    <row r="2292" customHeight="1" spans="1:4">
      <c r="A2292" s="3">
        <v>2288</v>
      </c>
      <c r="B2292" s="3" t="str">
        <f>"黎贵荣"</f>
        <v>黎贵荣</v>
      </c>
      <c r="C2292" s="3" t="s">
        <v>2109</v>
      </c>
      <c r="D2292" s="3"/>
    </row>
    <row r="2293" customHeight="1" spans="1:4">
      <c r="A2293" s="3">
        <v>2289</v>
      </c>
      <c r="B2293" s="3" t="str">
        <f>"吴倩倩"</f>
        <v>吴倩倩</v>
      </c>
      <c r="C2293" s="3" t="s">
        <v>2110</v>
      </c>
      <c r="D2293" s="3"/>
    </row>
    <row r="2294" customHeight="1" spans="1:4">
      <c r="A2294" s="3">
        <v>2290</v>
      </c>
      <c r="B2294" s="3" t="str">
        <f>"龙小琴"</f>
        <v>龙小琴</v>
      </c>
      <c r="C2294" s="3" t="s">
        <v>2111</v>
      </c>
      <c r="D2294" s="3"/>
    </row>
    <row r="2295" customHeight="1" spans="1:4">
      <c r="A2295" s="3">
        <v>2291</v>
      </c>
      <c r="B2295" s="3" t="str">
        <f>"孔云洁"</f>
        <v>孔云洁</v>
      </c>
      <c r="C2295" s="3" t="s">
        <v>2112</v>
      </c>
      <c r="D2295" s="3"/>
    </row>
    <row r="2296" customHeight="1" spans="1:4">
      <c r="A2296" s="3">
        <v>2292</v>
      </c>
      <c r="B2296" s="3" t="str">
        <f>"李柳椿"</f>
        <v>李柳椿</v>
      </c>
      <c r="C2296" s="3" t="s">
        <v>2113</v>
      </c>
      <c r="D2296" s="3"/>
    </row>
    <row r="2297" customHeight="1" spans="1:4">
      <c r="A2297" s="3">
        <v>2293</v>
      </c>
      <c r="B2297" s="3" t="str">
        <f>"李世欣"</f>
        <v>李世欣</v>
      </c>
      <c r="C2297" s="3" t="s">
        <v>1663</v>
      </c>
      <c r="D2297" s="3"/>
    </row>
    <row r="2298" customHeight="1" spans="1:4">
      <c r="A2298" s="3">
        <v>2294</v>
      </c>
      <c r="B2298" s="3" t="str">
        <f>"王薇"</f>
        <v>王薇</v>
      </c>
      <c r="C2298" s="3" t="s">
        <v>1581</v>
      </c>
      <c r="D2298" s="3"/>
    </row>
    <row r="2299" customHeight="1" spans="1:4">
      <c r="A2299" s="3">
        <v>2295</v>
      </c>
      <c r="B2299" s="3" t="str">
        <f>"王海花"</f>
        <v>王海花</v>
      </c>
      <c r="C2299" s="3" t="s">
        <v>2114</v>
      </c>
      <c r="D2299" s="3"/>
    </row>
    <row r="2300" customHeight="1" spans="1:4">
      <c r="A2300" s="3">
        <v>2296</v>
      </c>
      <c r="B2300" s="3" t="str">
        <f>"符晓灵"</f>
        <v>符晓灵</v>
      </c>
      <c r="C2300" s="3" t="s">
        <v>1977</v>
      </c>
      <c r="D2300" s="3"/>
    </row>
    <row r="2301" customHeight="1" spans="1:4">
      <c r="A2301" s="3">
        <v>2297</v>
      </c>
      <c r="B2301" s="3" t="str">
        <f>"王潮汐"</f>
        <v>王潮汐</v>
      </c>
      <c r="C2301" s="3" t="s">
        <v>1415</v>
      </c>
      <c r="D2301" s="3"/>
    </row>
    <row r="2302" customHeight="1" spans="1:4">
      <c r="A2302" s="3">
        <v>2298</v>
      </c>
      <c r="B2302" s="3" t="str">
        <f>"王玉春"</f>
        <v>王玉春</v>
      </c>
      <c r="C2302" s="3" t="s">
        <v>2115</v>
      </c>
      <c r="D2302" s="3"/>
    </row>
    <row r="2303" customHeight="1" spans="1:4">
      <c r="A2303" s="3">
        <v>2299</v>
      </c>
      <c r="B2303" s="3" t="str">
        <f>"向杰"</f>
        <v>向杰</v>
      </c>
      <c r="C2303" s="3" t="s">
        <v>2116</v>
      </c>
      <c r="D2303" s="3"/>
    </row>
    <row r="2304" customHeight="1" spans="1:4">
      <c r="A2304" s="3">
        <v>2300</v>
      </c>
      <c r="B2304" s="3" t="str">
        <f>"张瑞杰"</f>
        <v>张瑞杰</v>
      </c>
      <c r="C2304" s="3" t="s">
        <v>2117</v>
      </c>
      <c r="D2304" s="3"/>
    </row>
    <row r="2305" customHeight="1" spans="1:4">
      <c r="A2305" s="3">
        <v>2301</v>
      </c>
      <c r="B2305" s="3" t="str">
        <f>"蔡嘉婧"</f>
        <v>蔡嘉婧</v>
      </c>
      <c r="C2305" s="3" t="s">
        <v>2118</v>
      </c>
      <c r="D2305" s="3"/>
    </row>
    <row r="2306" customHeight="1" spans="1:4">
      <c r="A2306" s="3">
        <v>2302</v>
      </c>
      <c r="B2306" s="3" t="str">
        <f>"刘启娜"</f>
        <v>刘启娜</v>
      </c>
      <c r="C2306" s="3" t="s">
        <v>2119</v>
      </c>
      <c r="D2306" s="3"/>
    </row>
    <row r="2307" customHeight="1" spans="1:4">
      <c r="A2307" s="3">
        <v>2303</v>
      </c>
      <c r="B2307" s="3" t="str">
        <f>"黄婧"</f>
        <v>黄婧</v>
      </c>
      <c r="C2307" s="3" t="s">
        <v>2120</v>
      </c>
      <c r="D2307" s="3"/>
    </row>
    <row r="2308" customHeight="1" spans="1:4">
      <c r="A2308" s="3">
        <v>2304</v>
      </c>
      <c r="B2308" s="3" t="str">
        <f>"王诗宇"</f>
        <v>王诗宇</v>
      </c>
      <c r="C2308" s="3" t="s">
        <v>2121</v>
      </c>
      <c r="D2308" s="3"/>
    </row>
    <row r="2309" customHeight="1" spans="1:4">
      <c r="A2309" s="3">
        <v>2305</v>
      </c>
      <c r="B2309" s="3" t="str">
        <f>"陈强文"</f>
        <v>陈强文</v>
      </c>
      <c r="C2309" s="3" t="s">
        <v>2122</v>
      </c>
      <c r="D2309" s="3"/>
    </row>
    <row r="2310" customHeight="1" spans="1:4">
      <c r="A2310" s="3">
        <v>2306</v>
      </c>
      <c r="B2310" s="3" t="str">
        <f>"余金雪"</f>
        <v>余金雪</v>
      </c>
      <c r="C2310" s="3" t="s">
        <v>2123</v>
      </c>
      <c r="D2310" s="3"/>
    </row>
    <row r="2311" customHeight="1" spans="1:4">
      <c r="A2311" s="3">
        <v>2307</v>
      </c>
      <c r="B2311" s="3" t="str">
        <f>"卓小斐"</f>
        <v>卓小斐</v>
      </c>
      <c r="C2311" s="3" t="s">
        <v>2124</v>
      </c>
      <c r="D2311" s="3"/>
    </row>
    <row r="2312" customHeight="1" spans="1:4">
      <c r="A2312" s="3">
        <v>2308</v>
      </c>
      <c r="B2312" s="3" t="str">
        <f>"符振乐"</f>
        <v>符振乐</v>
      </c>
      <c r="C2312" s="3" t="s">
        <v>2125</v>
      </c>
      <c r="D2312" s="3"/>
    </row>
    <row r="2313" customHeight="1" spans="1:4">
      <c r="A2313" s="3">
        <v>2309</v>
      </c>
      <c r="B2313" s="3" t="str">
        <f>"蒲月丽"</f>
        <v>蒲月丽</v>
      </c>
      <c r="C2313" s="3" t="s">
        <v>2126</v>
      </c>
      <c r="D2313" s="3"/>
    </row>
    <row r="2314" customHeight="1" spans="1:4">
      <c r="A2314" s="3">
        <v>2310</v>
      </c>
      <c r="B2314" s="3" t="str">
        <f>"全泉"</f>
        <v>全泉</v>
      </c>
      <c r="C2314" s="3" t="s">
        <v>2127</v>
      </c>
      <c r="D2314" s="3"/>
    </row>
    <row r="2315" customHeight="1" spans="1:4">
      <c r="A2315" s="3">
        <v>2311</v>
      </c>
      <c r="B2315" s="3" t="str">
        <f>"韦伊伶"</f>
        <v>韦伊伶</v>
      </c>
      <c r="C2315" s="3" t="s">
        <v>1015</v>
      </c>
      <c r="D2315" s="3"/>
    </row>
    <row r="2316" customHeight="1" spans="1:4">
      <c r="A2316" s="3">
        <v>2312</v>
      </c>
      <c r="B2316" s="3" t="str">
        <f>"李英名"</f>
        <v>李英名</v>
      </c>
      <c r="C2316" s="3" t="s">
        <v>2128</v>
      </c>
      <c r="D2316" s="3"/>
    </row>
    <row r="2317" customHeight="1" spans="1:4">
      <c r="A2317" s="3">
        <v>2313</v>
      </c>
      <c r="B2317" s="3" t="str">
        <f>"龙春蓉"</f>
        <v>龙春蓉</v>
      </c>
      <c r="C2317" s="3" t="s">
        <v>2129</v>
      </c>
      <c r="D2317" s="3"/>
    </row>
    <row r="2318" customHeight="1" spans="1:4">
      <c r="A2318" s="3">
        <v>2314</v>
      </c>
      <c r="B2318" s="3" t="str">
        <f>"张晶晶"</f>
        <v>张晶晶</v>
      </c>
      <c r="C2318" s="3" t="s">
        <v>2130</v>
      </c>
      <c r="D2318" s="3"/>
    </row>
    <row r="2319" customHeight="1" spans="1:4">
      <c r="A2319" s="3">
        <v>2315</v>
      </c>
      <c r="B2319" s="3" t="str">
        <f>"卢灵淞"</f>
        <v>卢灵淞</v>
      </c>
      <c r="C2319" s="3" t="s">
        <v>2131</v>
      </c>
      <c r="D2319" s="3"/>
    </row>
    <row r="2320" customHeight="1" spans="1:4">
      <c r="A2320" s="3">
        <v>2316</v>
      </c>
      <c r="B2320" s="3" t="str">
        <f>"王军"</f>
        <v>王军</v>
      </c>
      <c r="C2320" s="3" t="s">
        <v>2132</v>
      </c>
      <c r="D2320" s="3"/>
    </row>
    <row r="2321" customHeight="1" spans="1:4">
      <c r="A2321" s="3">
        <v>2317</v>
      </c>
      <c r="B2321" s="3" t="str">
        <f>"李青怡"</f>
        <v>李青怡</v>
      </c>
      <c r="C2321" s="3" t="s">
        <v>2133</v>
      </c>
      <c r="D2321" s="3"/>
    </row>
    <row r="2322" customHeight="1" spans="1:4">
      <c r="A2322" s="3">
        <v>2318</v>
      </c>
      <c r="B2322" s="3" t="str">
        <f>"肖丽"</f>
        <v>肖丽</v>
      </c>
      <c r="C2322" s="3" t="s">
        <v>2134</v>
      </c>
      <c r="D2322" s="3"/>
    </row>
    <row r="2323" customHeight="1" spans="1:4">
      <c r="A2323" s="3">
        <v>2319</v>
      </c>
      <c r="B2323" s="3" t="str">
        <f>"陈秀珠"</f>
        <v>陈秀珠</v>
      </c>
      <c r="C2323" s="3" t="s">
        <v>2135</v>
      </c>
      <c r="D2323" s="3"/>
    </row>
    <row r="2324" customHeight="1" spans="1:4">
      <c r="A2324" s="3">
        <v>2320</v>
      </c>
      <c r="B2324" s="3" t="str">
        <f>"符小湘"</f>
        <v>符小湘</v>
      </c>
      <c r="C2324" s="3" t="s">
        <v>2136</v>
      </c>
      <c r="D2324" s="3"/>
    </row>
    <row r="2325" customHeight="1" spans="1:4">
      <c r="A2325" s="3">
        <v>2321</v>
      </c>
      <c r="B2325" s="3" t="str">
        <f>"姚甜甜"</f>
        <v>姚甜甜</v>
      </c>
      <c r="C2325" s="3" t="s">
        <v>2137</v>
      </c>
      <c r="D2325" s="3"/>
    </row>
    <row r="2326" customHeight="1" spans="1:4">
      <c r="A2326" s="3">
        <v>2322</v>
      </c>
      <c r="B2326" s="3" t="str">
        <f>"陈乔榆"</f>
        <v>陈乔榆</v>
      </c>
      <c r="C2326" s="3" t="s">
        <v>2138</v>
      </c>
      <c r="D2326" s="3"/>
    </row>
    <row r="2327" customHeight="1" spans="1:4">
      <c r="A2327" s="3">
        <v>2323</v>
      </c>
      <c r="B2327" s="3" t="str">
        <f>"文雅萱"</f>
        <v>文雅萱</v>
      </c>
      <c r="C2327" s="3" t="s">
        <v>1811</v>
      </c>
      <c r="D2327" s="3"/>
    </row>
    <row r="2328" customHeight="1" spans="1:4">
      <c r="A2328" s="3">
        <v>2324</v>
      </c>
      <c r="B2328" s="3" t="str">
        <f>"高梦萍"</f>
        <v>高梦萍</v>
      </c>
      <c r="C2328" s="3" t="s">
        <v>329</v>
      </c>
      <c r="D2328" s="3"/>
    </row>
    <row r="2329" customHeight="1" spans="1:4">
      <c r="A2329" s="3">
        <v>2325</v>
      </c>
      <c r="B2329" s="3" t="str">
        <f>"黄文怡"</f>
        <v>黄文怡</v>
      </c>
      <c r="C2329" s="3" t="s">
        <v>2139</v>
      </c>
      <c r="D2329" s="3"/>
    </row>
    <row r="2330" customHeight="1" spans="1:4">
      <c r="A2330" s="3">
        <v>2326</v>
      </c>
      <c r="B2330" s="3" t="str">
        <f>"杨濡励"</f>
        <v>杨濡励</v>
      </c>
      <c r="C2330" s="3" t="s">
        <v>2140</v>
      </c>
      <c r="D2330" s="3"/>
    </row>
    <row r="2331" customHeight="1" spans="1:4">
      <c r="A2331" s="3">
        <v>2327</v>
      </c>
      <c r="B2331" s="3" t="str">
        <f>"谢苗"</f>
        <v>谢苗</v>
      </c>
      <c r="C2331" s="3" t="s">
        <v>2141</v>
      </c>
      <c r="D2331" s="3"/>
    </row>
    <row r="2332" customHeight="1" spans="1:4">
      <c r="A2332" s="3">
        <v>2328</v>
      </c>
      <c r="B2332" s="3" t="str">
        <f>"王晶晶"</f>
        <v>王晶晶</v>
      </c>
      <c r="C2332" s="3" t="s">
        <v>2142</v>
      </c>
      <c r="D2332" s="3"/>
    </row>
    <row r="2333" customHeight="1" spans="1:4">
      <c r="A2333" s="3">
        <v>2329</v>
      </c>
      <c r="B2333" s="3" t="str">
        <f>"秦族耿"</f>
        <v>秦族耿</v>
      </c>
      <c r="C2333" s="3" t="s">
        <v>1968</v>
      </c>
      <c r="D2333" s="3"/>
    </row>
    <row r="2334" customHeight="1" spans="1:4">
      <c r="A2334" s="3">
        <v>2330</v>
      </c>
      <c r="B2334" s="3" t="str">
        <f>"冯虹"</f>
        <v>冯虹</v>
      </c>
      <c r="C2334" s="3" t="s">
        <v>2143</v>
      </c>
      <c r="D2334" s="3"/>
    </row>
    <row r="2335" customHeight="1" spans="1:4">
      <c r="A2335" s="3">
        <v>2331</v>
      </c>
      <c r="B2335" s="3" t="str">
        <f>"林香"</f>
        <v>林香</v>
      </c>
      <c r="C2335" s="3" t="s">
        <v>2144</v>
      </c>
      <c r="D2335" s="3"/>
    </row>
    <row r="2336" customHeight="1" spans="1:4">
      <c r="A2336" s="3">
        <v>2332</v>
      </c>
      <c r="B2336" s="3" t="str">
        <f>"王梅"</f>
        <v>王梅</v>
      </c>
      <c r="C2336" s="3" t="s">
        <v>572</v>
      </c>
      <c r="D2336" s="3"/>
    </row>
    <row r="2337" customHeight="1" spans="1:4">
      <c r="A2337" s="3">
        <v>2333</v>
      </c>
      <c r="B2337" s="3" t="str">
        <f>"吴海芬"</f>
        <v>吴海芬</v>
      </c>
      <c r="C2337" s="3" t="s">
        <v>2145</v>
      </c>
      <c r="D2337" s="3"/>
    </row>
    <row r="2338" customHeight="1" spans="1:4">
      <c r="A2338" s="3">
        <v>2334</v>
      </c>
      <c r="B2338" s="3" t="str">
        <f>"苏晓婷"</f>
        <v>苏晓婷</v>
      </c>
      <c r="C2338" s="3" t="s">
        <v>2146</v>
      </c>
      <c r="D2338" s="3"/>
    </row>
    <row r="2339" customHeight="1" spans="1:4">
      <c r="A2339" s="3">
        <v>2335</v>
      </c>
      <c r="B2339" s="3" t="str">
        <f>"苏媛"</f>
        <v>苏媛</v>
      </c>
      <c r="C2339" s="3" t="s">
        <v>126</v>
      </c>
      <c r="D2339" s="3"/>
    </row>
    <row r="2340" customHeight="1" spans="1:4">
      <c r="A2340" s="3">
        <v>2336</v>
      </c>
      <c r="B2340" s="3" t="str">
        <f>"苏丽云"</f>
        <v>苏丽云</v>
      </c>
      <c r="C2340" s="3" t="s">
        <v>2147</v>
      </c>
      <c r="D2340" s="3"/>
    </row>
    <row r="2341" customHeight="1" spans="1:4">
      <c r="A2341" s="3">
        <v>2337</v>
      </c>
      <c r="B2341" s="3" t="str">
        <f>"钟国霞"</f>
        <v>钟国霞</v>
      </c>
      <c r="C2341" s="3" t="s">
        <v>54</v>
      </c>
      <c r="D2341" s="3"/>
    </row>
    <row r="2342" customHeight="1" spans="1:4">
      <c r="A2342" s="3">
        <v>2338</v>
      </c>
      <c r="B2342" s="3" t="str">
        <f>"杨航艳"</f>
        <v>杨航艳</v>
      </c>
      <c r="C2342" s="3" t="s">
        <v>2148</v>
      </c>
      <c r="D2342" s="3"/>
    </row>
    <row r="2343" customHeight="1" spans="1:4">
      <c r="A2343" s="3">
        <v>2339</v>
      </c>
      <c r="B2343" s="3" t="str">
        <f>"张华"</f>
        <v>张华</v>
      </c>
      <c r="C2343" s="3" t="s">
        <v>2149</v>
      </c>
      <c r="D2343" s="3"/>
    </row>
    <row r="2344" customHeight="1" spans="1:4">
      <c r="A2344" s="3">
        <v>2340</v>
      </c>
      <c r="B2344" s="3" t="str">
        <f>"刘旻昊"</f>
        <v>刘旻昊</v>
      </c>
      <c r="C2344" s="3" t="s">
        <v>2150</v>
      </c>
      <c r="D2344" s="3"/>
    </row>
    <row r="2345" customHeight="1" spans="1:4">
      <c r="A2345" s="3">
        <v>2341</v>
      </c>
      <c r="B2345" s="3" t="str">
        <f>"王惠玉"</f>
        <v>王惠玉</v>
      </c>
      <c r="C2345" s="3" t="s">
        <v>923</v>
      </c>
      <c r="D2345" s="3"/>
    </row>
    <row r="2346" customHeight="1" spans="1:4">
      <c r="A2346" s="3">
        <v>2342</v>
      </c>
      <c r="B2346" s="3" t="str">
        <f>"董乐幸"</f>
        <v>董乐幸</v>
      </c>
      <c r="C2346" s="3" t="s">
        <v>2151</v>
      </c>
      <c r="D2346" s="3"/>
    </row>
    <row r="2347" customHeight="1" spans="1:4">
      <c r="A2347" s="3">
        <v>2343</v>
      </c>
      <c r="B2347" s="3" t="str">
        <f>"王子矗 "</f>
        <v>王子矗 </v>
      </c>
      <c r="C2347" s="3" t="s">
        <v>2152</v>
      </c>
      <c r="D2347" s="3"/>
    </row>
    <row r="2348" customHeight="1" spans="1:4">
      <c r="A2348" s="3">
        <v>2344</v>
      </c>
      <c r="B2348" s="3" t="str">
        <f>"王乙婷"</f>
        <v>王乙婷</v>
      </c>
      <c r="C2348" s="3" t="s">
        <v>2153</v>
      </c>
      <c r="D2348" s="3"/>
    </row>
    <row r="2349" customHeight="1" spans="1:4">
      <c r="A2349" s="3">
        <v>2345</v>
      </c>
      <c r="B2349" s="3" t="str">
        <f>"庄麟"</f>
        <v>庄麟</v>
      </c>
      <c r="C2349" s="3" t="s">
        <v>2154</v>
      </c>
      <c r="D2349" s="3"/>
    </row>
    <row r="2350" customHeight="1" spans="1:4">
      <c r="A2350" s="3">
        <v>2346</v>
      </c>
      <c r="B2350" s="3" t="str">
        <f>"刘景栋"</f>
        <v>刘景栋</v>
      </c>
      <c r="C2350" s="3" t="s">
        <v>2155</v>
      </c>
      <c r="D2350" s="3"/>
    </row>
    <row r="2351" customHeight="1" spans="1:4">
      <c r="A2351" s="3">
        <v>2347</v>
      </c>
      <c r="B2351" s="3" t="str">
        <f>"吴冰"</f>
        <v>吴冰</v>
      </c>
      <c r="C2351" s="3" t="s">
        <v>2156</v>
      </c>
      <c r="D2351" s="3"/>
    </row>
    <row r="2352" customHeight="1" spans="1:4">
      <c r="A2352" s="3">
        <v>2348</v>
      </c>
      <c r="B2352" s="3" t="str">
        <f>"麦丽丽"</f>
        <v>麦丽丽</v>
      </c>
      <c r="C2352" s="3" t="s">
        <v>1051</v>
      </c>
      <c r="D2352" s="3"/>
    </row>
    <row r="2353" customHeight="1" spans="1:4">
      <c r="A2353" s="3">
        <v>2349</v>
      </c>
      <c r="B2353" s="3" t="str">
        <f>"黄真莉"</f>
        <v>黄真莉</v>
      </c>
      <c r="C2353" s="3" t="s">
        <v>2157</v>
      </c>
      <c r="D2353" s="3"/>
    </row>
    <row r="2354" customHeight="1" spans="1:4">
      <c r="A2354" s="3">
        <v>2350</v>
      </c>
      <c r="B2354" s="3" t="str">
        <f>"王越"</f>
        <v>王越</v>
      </c>
      <c r="C2354" s="3" t="s">
        <v>2158</v>
      </c>
      <c r="D2354" s="3"/>
    </row>
    <row r="2355" customHeight="1" spans="1:4">
      <c r="A2355" s="3">
        <v>2351</v>
      </c>
      <c r="B2355" s="3" t="str">
        <f>"黎维燕"</f>
        <v>黎维燕</v>
      </c>
      <c r="C2355" s="3" t="s">
        <v>2159</v>
      </c>
      <c r="D2355" s="3"/>
    </row>
    <row r="2356" customHeight="1" spans="1:4">
      <c r="A2356" s="3">
        <v>2352</v>
      </c>
      <c r="B2356" s="3" t="str">
        <f>"吴昀"</f>
        <v>吴昀</v>
      </c>
      <c r="C2356" s="3" t="s">
        <v>2160</v>
      </c>
      <c r="D2356" s="3"/>
    </row>
    <row r="2357" customHeight="1" spans="1:4">
      <c r="A2357" s="3">
        <v>2353</v>
      </c>
      <c r="B2357" s="3" t="str">
        <f>"柳小壮"</f>
        <v>柳小壮</v>
      </c>
      <c r="C2357" s="3" t="s">
        <v>2161</v>
      </c>
      <c r="D2357" s="3"/>
    </row>
    <row r="2358" customHeight="1" spans="1:4">
      <c r="A2358" s="3">
        <v>2354</v>
      </c>
      <c r="B2358" s="3" t="str">
        <f>"林霜霜"</f>
        <v>林霜霜</v>
      </c>
      <c r="C2358" s="3" t="s">
        <v>1808</v>
      </c>
      <c r="D2358" s="3"/>
    </row>
    <row r="2359" customHeight="1" spans="1:4">
      <c r="A2359" s="3">
        <v>2355</v>
      </c>
      <c r="B2359" s="3" t="str">
        <f>"黄晓赛"</f>
        <v>黄晓赛</v>
      </c>
      <c r="C2359" s="3" t="s">
        <v>2162</v>
      </c>
      <c r="D2359" s="3"/>
    </row>
    <row r="2360" customHeight="1" spans="1:4">
      <c r="A2360" s="3">
        <v>2356</v>
      </c>
      <c r="B2360" s="3" t="str">
        <f>"李瑞武"</f>
        <v>李瑞武</v>
      </c>
      <c r="C2360" s="3" t="s">
        <v>2163</v>
      </c>
      <c r="D2360" s="3"/>
    </row>
    <row r="2361" customHeight="1" spans="1:4">
      <c r="A2361" s="3">
        <v>2357</v>
      </c>
      <c r="B2361" s="3" t="str">
        <f>"卢舒倩"</f>
        <v>卢舒倩</v>
      </c>
      <c r="C2361" s="3" t="s">
        <v>2164</v>
      </c>
      <c r="D2361" s="3"/>
    </row>
    <row r="2362" customHeight="1" spans="1:4">
      <c r="A2362" s="3">
        <v>2358</v>
      </c>
      <c r="B2362" s="3" t="str">
        <f>"陈坤钰"</f>
        <v>陈坤钰</v>
      </c>
      <c r="C2362" s="3" t="s">
        <v>2165</v>
      </c>
      <c r="D2362" s="3"/>
    </row>
    <row r="2363" customHeight="1" spans="1:4">
      <c r="A2363" s="3">
        <v>2359</v>
      </c>
      <c r="B2363" s="3" t="str">
        <f>"何石玉"</f>
        <v>何石玉</v>
      </c>
      <c r="C2363" s="3" t="s">
        <v>2166</v>
      </c>
      <c r="D2363" s="3"/>
    </row>
    <row r="2364" customHeight="1" spans="1:4">
      <c r="A2364" s="3">
        <v>2360</v>
      </c>
      <c r="B2364" s="3" t="str">
        <f>"郑俊涛"</f>
        <v>郑俊涛</v>
      </c>
      <c r="C2364" s="3" t="s">
        <v>2167</v>
      </c>
      <c r="D2364" s="3"/>
    </row>
    <row r="2365" customHeight="1" spans="1:4">
      <c r="A2365" s="3">
        <v>2361</v>
      </c>
      <c r="B2365" s="3" t="str">
        <f>"杨婕馨"</f>
        <v>杨婕馨</v>
      </c>
      <c r="C2365" s="3" t="s">
        <v>2168</v>
      </c>
      <c r="D2365" s="3"/>
    </row>
    <row r="2366" customHeight="1" spans="1:4">
      <c r="A2366" s="3">
        <v>2362</v>
      </c>
      <c r="B2366" s="3" t="str">
        <f>"吴尚奋"</f>
        <v>吴尚奋</v>
      </c>
      <c r="C2366" s="3" t="s">
        <v>2169</v>
      </c>
      <c r="D2366" s="3"/>
    </row>
    <row r="2367" customHeight="1" spans="1:4">
      <c r="A2367" s="3">
        <v>2363</v>
      </c>
      <c r="B2367" s="3" t="str">
        <f>"张知缪"</f>
        <v>张知缪</v>
      </c>
      <c r="C2367" s="3" t="s">
        <v>2170</v>
      </c>
      <c r="D2367" s="3"/>
    </row>
    <row r="2368" customHeight="1" spans="1:4">
      <c r="A2368" s="3">
        <v>2364</v>
      </c>
      <c r="B2368" s="3" t="str">
        <f>"冯欣怡"</f>
        <v>冯欣怡</v>
      </c>
      <c r="C2368" s="3" t="s">
        <v>2171</v>
      </c>
      <c r="D2368" s="3"/>
    </row>
    <row r="2369" customHeight="1" spans="1:4">
      <c r="A2369" s="3">
        <v>2365</v>
      </c>
      <c r="B2369" s="3" t="str">
        <f>"陈基利"</f>
        <v>陈基利</v>
      </c>
      <c r="C2369" s="3" t="s">
        <v>2172</v>
      </c>
      <c r="D2369" s="3"/>
    </row>
    <row r="2370" customHeight="1" spans="1:4">
      <c r="A2370" s="3">
        <v>2366</v>
      </c>
      <c r="B2370" s="3" t="str">
        <f>"关业莹"</f>
        <v>关业莹</v>
      </c>
      <c r="C2370" s="3" t="s">
        <v>965</v>
      </c>
      <c r="D2370" s="3"/>
    </row>
    <row r="2371" customHeight="1" spans="1:4">
      <c r="A2371" s="3">
        <v>2367</v>
      </c>
      <c r="B2371" s="3" t="str">
        <f>"郑诗韵"</f>
        <v>郑诗韵</v>
      </c>
      <c r="C2371" s="3" t="s">
        <v>2173</v>
      </c>
      <c r="D2371" s="3"/>
    </row>
    <row r="2372" customHeight="1" spans="1:4">
      <c r="A2372" s="3">
        <v>2368</v>
      </c>
      <c r="B2372" s="3" t="str">
        <f>"王慧"</f>
        <v>王慧</v>
      </c>
      <c r="C2372" s="3" t="s">
        <v>2174</v>
      </c>
      <c r="D2372" s="3"/>
    </row>
    <row r="2373" customHeight="1" spans="1:4">
      <c r="A2373" s="3">
        <v>2369</v>
      </c>
      <c r="B2373" s="3" t="str">
        <f>"何丽华"</f>
        <v>何丽华</v>
      </c>
      <c r="C2373" s="3" t="s">
        <v>501</v>
      </c>
      <c r="D2373" s="3"/>
    </row>
    <row r="2374" customHeight="1" spans="1:4">
      <c r="A2374" s="3">
        <v>2370</v>
      </c>
      <c r="B2374" s="3" t="str">
        <f>"石晴婷"</f>
        <v>石晴婷</v>
      </c>
      <c r="C2374" s="3" t="s">
        <v>2175</v>
      </c>
      <c r="D2374" s="3"/>
    </row>
    <row r="2375" customHeight="1" spans="1:4">
      <c r="A2375" s="3">
        <v>2371</v>
      </c>
      <c r="B2375" s="3" t="str">
        <f>"王雅芳"</f>
        <v>王雅芳</v>
      </c>
      <c r="C2375" s="3" t="s">
        <v>2176</v>
      </c>
      <c r="D2375" s="3"/>
    </row>
    <row r="2376" customHeight="1" spans="1:4">
      <c r="A2376" s="3">
        <v>2372</v>
      </c>
      <c r="B2376" s="3" t="str">
        <f>"杨学明"</f>
        <v>杨学明</v>
      </c>
      <c r="C2376" s="3" t="s">
        <v>2177</v>
      </c>
      <c r="D2376" s="3"/>
    </row>
    <row r="2377" customHeight="1" spans="1:4">
      <c r="A2377" s="3">
        <v>2373</v>
      </c>
      <c r="B2377" s="3" t="str">
        <f>"李有茂"</f>
        <v>李有茂</v>
      </c>
      <c r="C2377" s="3" t="s">
        <v>2178</v>
      </c>
      <c r="D2377" s="3"/>
    </row>
    <row r="2378" customHeight="1" spans="1:4">
      <c r="A2378" s="3">
        <v>2374</v>
      </c>
      <c r="B2378" s="3" t="str">
        <f>"陈群英"</f>
        <v>陈群英</v>
      </c>
      <c r="C2378" s="3" t="s">
        <v>2179</v>
      </c>
      <c r="D2378" s="3"/>
    </row>
    <row r="2379" customHeight="1" spans="1:4">
      <c r="A2379" s="3">
        <v>2375</v>
      </c>
      <c r="B2379" s="3" t="str">
        <f>"万章莲"</f>
        <v>万章莲</v>
      </c>
      <c r="C2379" s="3" t="s">
        <v>2180</v>
      </c>
      <c r="D2379" s="3"/>
    </row>
    <row r="2380" customHeight="1" spans="1:4">
      <c r="A2380" s="3">
        <v>2376</v>
      </c>
      <c r="B2380" s="3" t="str">
        <f>"何俏怡"</f>
        <v>何俏怡</v>
      </c>
      <c r="C2380" s="3" t="s">
        <v>2181</v>
      </c>
      <c r="D2380" s="3"/>
    </row>
    <row r="2381" customHeight="1" spans="1:4">
      <c r="A2381" s="3">
        <v>2377</v>
      </c>
      <c r="B2381" s="3" t="str">
        <f>"符以彩"</f>
        <v>符以彩</v>
      </c>
      <c r="C2381" s="3" t="s">
        <v>2182</v>
      </c>
      <c r="D2381" s="3"/>
    </row>
    <row r="2382" customHeight="1" spans="1:4">
      <c r="A2382" s="3">
        <v>2378</v>
      </c>
      <c r="B2382" s="3" t="str">
        <f>"乔露"</f>
        <v>乔露</v>
      </c>
      <c r="C2382" s="3" t="s">
        <v>2183</v>
      </c>
      <c r="D2382" s="3"/>
    </row>
    <row r="2383" customHeight="1" spans="1:4">
      <c r="A2383" s="3">
        <v>2379</v>
      </c>
      <c r="B2383" s="3" t="str">
        <f>"蔡菲菲"</f>
        <v>蔡菲菲</v>
      </c>
      <c r="C2383" s="3" t="s">
        <v>2184</v>
      </c>
      <c r="D2383" s="3"/>
    </row>
    <row r="2384" customHeight="1" spans="1:4">
      <c r="A2384" s="3">
        <v>2380</v>
      </c>
      <c r="B2384" s="3" t="str">
        <f>"吴仁杰"</f>
        <v>吴仁杰</v>
      </c>
      <c r="C2384" s="3" t="s">
        <v>2185</v>
      </c>
      <c r="D2384" s="3"/>
    </row>
    <row r="2385" customHeight="1" spans="1:4">
      <c r="A2385" s="3">
        <v>2381</v>
      </c>
      <c r="B2385" s="3" t="str">
        <f>"李俏"</f>
        <v>李俏</v>
      </c>
      <c r="C2385" s="3" t="s">
        <v>2186</v>
      </c>
      <c r="D2385" s="3"/>
    </row>
    <row r="2386" customHeight="1" spans="1:4">
      <c r="A2386" s="3">
        <v>2382</v>
      </c>
      <c r="B2386" s="3" t="str">
        <f>"吴名菲"</f>
        <v>吴名菲</v>
      </c>
      <c r="C2386" s="3" t="s">
        <v>1015</v>
      </c>
      <c r="D2386" s="3"/>
    </row>
    <row r="2387" customHeight="1" spans="1:4">
      <c r="A2387" s="3">
        <v>2383</v>
      </c>
      <c r="B2387" s="3" t="str">
        <f>"梁寿爱"</f>
        <v>梁寿爱</v>
      </c>
      <c r="C2387" s="3" t="s">
        <v>2119</v>
      </c>
      <c r="D2387" s="3"/>
    </row>
    <row r="2388" customHeight="1" spans="1:4">
      <c r="A2388" s="3">
        <v>2384</v>
      </c>
      <c r="B2388" s="3" t="str">
        <f>"许艳菊"</f>
        <v>许艳菊</v>
      </c>
      <c r="C2388" s="3" t="s">
        <v>2187</v>
      </c>
      <c r="D2388" s="3"/>
    </row>
    <row r="2389" customHeight="1" spans="1:4">
      <c r="A2389" s="3">
        <v>2385</v>
      </c>
      <c r="B2389" s="3" t="str">
        <f>"许春绚"</f>
        <v>许春绚</v>
      </c>
      <c r="C2389" s="3" t="s">
        <v>2188</v>
      </c>
      <c r="D2389" s="3"/>
    </row>
    <row r="2390" customHeight="1" spans="1:4">
      <c r="A2390" s="3">
        <v>2386</v>
      </c>
      <c r="B2390" s="3" t="str">
        <f>"林建娥"</f>
        <v>林建娥</v>
      </c>
      <c r="C2390" s="3" t="s">
        <v>2189</v>
      </c>
      <c r="D2390" s="3"/>
    </row>
    <row r="2391" customHeight="1" spans="1:4">
      <c r="A2391" s="3">
        <v>2387</v>
      </c>
      <c r="B2391" s="3" t="str">
        <f>"孟婷婷"</f>
        <v>孟婷婷</v>
      </c>
      <c r="C2391" s="3" t="s">
        <v>2190</v>
      </c>
      <c r="D2391" s="3"/>
    </row>
    <row r="2392" customHeight="1" spans="1:4">
      <c r="A2392" s="3">
        <v>2388</v>
      </c>
      <c r="B2392" s="3" t="str">
        <f>"林丽婷"</f>
        <v>林丽婷</v>
      </c>
      <c r="C2392" s="3" t="s">
        <v>2191</v>
      </c>
      <c r="D2392" s="3"/>
    </row>
    <row r="2393" customHeight="1" spans="1:4">
      <c r="A2393" s="3">
        <v>2389</v>
      </c>
      <c r="B2393" s="3" t="str">
        <f>"周新伟"</f>
        <v>周新伟</v>
      </c>
      <c r="C2393" s="3" t="s">
        <v>2192</v>
      </c>
      <c r="D2393" s="3"/>
    </row>
    <row r="2394" customHeight="1" spans="1:4">
      <c r="A2394" s="3">
        <v>2390</v>
      </c>
      <c r="B2394" s="3" t="str">
        <f>"叶茹茵"</f>
        <v>叶茹茵</v>
      </c>
      <c r="C2394" s="3" t="s">
        <v>2193</v>
      </c>
      <c r="D2394" s="3"/>
    </row>
    <row r="2395" customHeight="1" spans="1:4">
      <c r="A2395" s="3">
        <v>2391</v>
      </c>
      <c r="B2395" s="3" t="str">
        <f>"王家宇"</f>
        <v>王家宇</v>
      </c>
      <c r="C2395" s="3" t="s">
        <v>2194</v>
      </c>
      <c r="D2395" s="3"/>
    </row>
    <row r="2396" customHeight="1" spans="1:4">
      <c r="A2396" s="3">
        <v>2392</v>
      </c>
      <c r="B2396" s="3" t="str">
        <f>"张贵民"</f>
        <v>张贵民</v>
      </c>
      <c r="C2396" s="3" t="s">
        <v>2195</v>
      </c>
      <c r="D2396" s="3"/>
    </row>
    <row r="2397" customHeight="1" spans="1:4">
      <c r="A2397" s="3">
        <v>2393</v>
      </c>
      <c r="B2397" s="3" t="str">
        <f>"黄长海"</f>
        <v>黄长海</v>
      </c>
      <c r="C2397" s="3" t="s">
        <v>2196</v>
      </c>
      <c r="D2397" s="3"/>
    </row>
    <row r="2398" customHeight="1" spans="1:4">
      <c r="A2398" s="3">
        <v>2394</v>
      </c>
      <c r="B2398" s="3" t="str">
        <f>"田潮青"</f>
        <v>田潮青</v>
      </c>
      <c r="C2398" s="3" t="s">
        <v>2197</v>
      </c>
      <c r="D2398" s="3"/>
    </row>
    <row r="2399" customHeight="1" spans="1:4">
      <c r="A2399" s="3">
        <v>2395</v>
      </c>
      <c r="B2399" s="3" t="str">
        <f>"颜由圣"</f>
        <v>颜由圣</v>
      </c>
      <c r="C2399" s="3" t="s">
        <v>2198</v>
      </c>
      <c r="D2399" s="3"/>
    </row>
    <row r="2400" customHeight="1" spans="1:4">
      <c r="A2400" s="3">
        <v>2396</v>
      </c>
      <c r="B2400" s="3" t="str">
        <f>"翁枫婷"</f>
        <v>翁枫婷</v>
      </c>
      <c r="C2400" s="3" t="s">
        <v>181</v>
      </c>
      <c r="D2400" s="3"/>
    </row>
    <row r="2401" customHeight="1" spans="1:4">
      <c r="A2401" s="3">
        <v>2397</v>
      </c>
      <c r="B2401" s="3" t="str">
        <f>"陈琼"</f>
        <v>陈琼</v>
      </c>
      <c r="C2401" s="3" t="s">
        <v>2199</v>
      </c>
      <c r="D2401" s="3"/>
    </row>
    <row r="2402" customHeight="1" spans="1:4">
      <c r="A2402" s="3">
        <v>2398</v>
      </c>
      <c r="B2402" s="3" t="str">
        <f>"黎珠"</f>
        <v>黎珠</v>
      </c>
      <c r="C2402" s="3" t="s">
        <v>2200</v>
      </c>
      <c r="D2402" s="3"/>
    </row>
    <row r="2403" customHeight="1" spans="1:4">
      <c r="A2403" s="3">
        <v>2399</v>
      </c>
      <c r="B2403" s="3" t="str">
        <f>"刘高"</f>
        <v>刘高</v>
      </c>
      <c r="C2403" s="3" t="s">
        <v>2201</v>
      </c>
      <c r="D2403" s="3"/>
    </row>
    <row r="2404" customHeight="1" spans="1:4">
      <c r="A2404" s="3">
        <v>2400</v>
      </c>
      <c r="B2404" s="3" t="str">
        <f>"潘颖"</f>
        <v>潘颖</v>
      </c>
      <c r="C2404" s="3" t="s">
        <v>2202</v>
      </c>
      <c r="D2404" s="3"/>
    </row>
    <row r="2405" customHeight="1" spans="1:4">
      <c r="A2405" s="3">
        <v>2401</v>
      </c>
      <c r="B2405" s="3" t="str">
        <f>"黄秋金"</f>
        <v>黄秋金</v>
      </c>
      <c r="C2405" s="3" t="s">
        <v>2203</v>
      </c>
      <c r="D2405" s="3"/>
    </row>
    <row r="2406" customHeight="1" spans="1:4">
      <c r="A2406" s="3">
        <v>2402</v>
      </c>
      <c r="B2406" s="3" t="str">
        <f>"林容"</f>
        <v>林容</v>
      </c>
      <c r="C2406" s="3" t="s">
        <v>2204</v>
      </c>
      <c r="D2406" s="3"/>
    </row>
    <row r="2407" customHeight="1" spans="1:4">
      <c r="A2407" s="3">
        <v>2403</v>
      </c>
      <c r="B2407" s="3" t="str">
        <f>"黄家茹"</f>
        <v>黄家茹</v>
      </c>
      <c r="C2407" s="3" t="s">
        <v>2205</v>
      </c>
      <c r="D2407" s="3"/>
    </row>
    <row r="2408" customHeight="1" spans="1:4">
      <c r="A2408" s="3">
        <v>2404</v>
      </c>
      <c r="B2408" s="3" t="str">
        <f>"陈茜"</f>
        <v>陈茜</v>
      </c>
      <c r="C2408" s="3" t="s">
        <v>2206</v>
      </c>
      <c r="D2408" s="3"/>
    </row>
    <row r="2409" customHeight="1" spans="1:4">
      <c r="A2409" s="3">
        <v>2405</v>
      </c>
      <c r="B2409" s="3" t="str">
        <f>"吴雯"</f>
        <v>吴雯</v>
      </c>
      <c r="C2409" s="3" t="s">
        <v>2207</v>
      </c>
      <c r="D2409" s="3"/>
    </row>
    <row r="2410" customHeight="1" spans="1:4">
      <c r="A2410" s="3">
        <v>2406</v>
      </c>
      <c r="B2410" s="3" t="str">
        <f>"曾健怀"</f>
        <v>曾健怀</v>
      </c>
      <c r="C2410" s="3" t="s">
        <v>2208</v>
      </c>
      <c r="D2410" s="3"/>
    </row>
    <row r="2411" customHeight="1" spans="1:4">
      <c r="A2411" s="3">
        <v>2407</v>
      </c>
      <c r="B2411" s="3" t="str">
        <f>"曾美玲"</f>
        <v>曾美玲</v>
      </c>
      <c r="C2411" s="3" t="s">
        <v>2209</v>
      </c>
      <c r="D2411" s="3"/>
    </row>
    <row r="2412" customHeight="1" spans="1:4">
      <c r="A2412" s="3">
        <v>2408</v>
      </c>
      <c r="B2412" s="3" t="str">
        <f>"李悦"</f>
        <v>李悦</v>
      </c>
      <c r="C2412" s="3" t="s">
        <v>2210</v>
      </c>
      <c r="D2412" s="3"/>
    </row>
    <row r="2413" customHeight="1" spans="1:4">
      <c r="A2413" s="3">
        <v>2409</v>
      </c>
      <c r="B2413" s="3" t="str">
        <f>"王莲芳"</f>
        <v>王莲芳</v>
      </c>
      <c r="C2413" s="3" t="s">
        <v>2211</v>
      </c>
      <c r="D2413" s="3"/>
    </row>
    <row r="2414" customHeight="1" spans="1:4">
      <c r="A2414" s="3">
        <v>2410</v>
      </c>
      <c r="B2414" s="3" t="str">
        <f>"王欣"</f>
        <v>王欣</v>
      </c>
      <c r="C2414" s="3" t="s">
        <v>2212</v>
      </c>
      <c r="D2414" s="3"/>
    </row>
    <row r="2415" customHeight="1" spans="1:4">
      <c r="A2415" s="3">
        <v>2411</v>
      </c>
      <c r="B2415" s="3" t="str">
        <f>"符佳馨"</f>
        <v>符佳馨</v>
      </c>
      <c r="C2415" s="3" t="s">
        <v>2213</v>
      </c>
      <c r="D2415" s="3"/>
    </row>
    <row r="2416" customHeight="1" spans="1:4">
      <c r="A2416" s="3">
        <v>2412</v>
      </c>
      <c r="B2416" s="3" t="str">
        <f>"李培强"</f>
        <v>李培强</v>
      </c>
      <c r="C2416" s="3" t="s">
        <v>2214</v>
      </c>
      <c r="D2416" s="3"/>
    </row>
    <row r="2417" customHeight="1" spans="1:4">
      <c r="A2417" s="3">
        <v>2413</v>
      </c>
      <c r="B2417" s="3" t="str">
        <f>"潘上果"</f>
        <v>潘上果</v>
      </c>
      <c r="C2417" s="3" t="s">
        <v>2215</v>
      </c>
      <c r="D2417" s="3"/>
    </row>
    <row r="2418" customHeight="1" spans="1:4">
      <c r="A2418" s="3">
        <v>2414</v>
      </c>
      <c r="B2418" s="3" t="str">
        <f>"陈策"</f>
        <v>陈策</v>
      </c>
      <c r="C2418" s="3" t="s">
        <v>2216</v>
      </c>
      <c r="D2418" s="3"/>
    </row>
    <row r="2419" customHeight="1" spans="1:4">
      <c r="A2419" s="3">
        <v>2415</v>
      </c>
      <c r="B2419" s="3" t="str">
        <f>"陈娜"</f>
        <v>陈娜</v>
      </c>
      <c r="C2419" s="3" t="s">
        <v>2217</v>
      </c>
      <c r="D2419" s="3"/>
    </row>
    <row r="2420" customHeight="1" spans="1:4">
      <c r="A2420" s="3">
        <v>2416</v>
      </c>
      <c r="B2420" s="3" t="str">
        <f>"赵春萃"</f>
        <v>赵春萃</v>
      </c>
      <c r="C2420" s="3" t="s">
        <v>240</v>
      </c>
      <c r="D2420" s="3"/>
    </row>
    <row r="2421" customHeight="1" spans="1:4">
      <c r="A2421" s="3">
        <v>2417</v>
      </c>
      <c r="B2421" s="3" t="str">
        <f>"赵日拓"</f>
        <v>赵日拓</v>
      </c>
      <c r="C2421" s="3" t="s">
        <v>1165</v>
      </c>
      <c r="D2421" s="3"/>
    </row>
    <row r="2422" customHeight="1" spans="1:4">
      <c r="A2422" s="3">
        <v>2418</v>
      </c>
      <c r="B2422" s="3" t="str">
        <f>"洪佳林"</f>
        <v>洪佳林</v>
      </c>
      <c r="C2422" s="3" t="s">
        <v>2218</v>
      </c>
      <c r="D2422" s="3"/>
    </row>
    <row r="2423" customHeight="1" spans="1:4">
      <c r="A2423" s="3">
        <v>2419</v>
      </c>
      <c r="B2423" s="3" t="str">
        <f>"王海珠"</f>
        <v>王海珠</v>
      </c>
      <c r="C2423" s="3" t="s">
        <v>2219</v>
      </c>
      <c r="D2423" s="3"/>
    </row>
    <row r="2424" customHeight="1" spans="1:4">
      <c r="A2424" s="3">
        <v>2420</v>
      </c>
      <c r="B2424" s="3" t="str">
        <f>"李珠"</f>
        <v>李珠</v>
      </c>
      <c r="C2424" s="3" t="s">
        <v>94</v>
      </c>
      <c r="D2424" s="3"/>
    </row>
    <row r="2425" customHeight="1" spans="1:4">
      <c r="A2425" s="3">
        <v>2421</v>
      </c>
      <c r="B2425" s="3" t="str">
        <f>"王之友"</f>
        <v>王之友</v>
      </c>
      <c r="C2425" s="3" t="s">
        <v>2220</v>
      </c>
      <c r="D2425" s="3"/>
    </row>
    <row r="2426" customHeight="1" spans="1:4">
      <c r="A2426" s="3">
        <v>2422</v>
      </c>
      <c r="B2426" s="3" t="str">
        <f>"黄大英"</f>
        <v>黄大英</v>
      </c>
      <c r="C2426" s="3" t="s">
        <v>2221</v>
      </c>
      <c r="D2426" s="3"/>
    </row>
    <row r="2427" customHeight="1" spans="1:4">
      <c r="A2427" s="3">
        <v>2423</v>
      </c>
      <c r="B2427" s="3" t="str">
        <f>"苏宝儿"</f>
        <v>苏宝儿</v>
      </c>
      <c r="C2427" s="3" t="s">
        <v>2222</v>
      </c>
      <c r="D2427" s="3"/>
    </row>
    <row r="2428" customHeight="1" spans="1:4">
      <c r="A2428" s="3">
        <v>2424</v>
      </c>
      <c r="B2428" s="3" t="str">
        <f>"吴昌柏"</f>
        <v>吴昌柏</v>
      </c>
      <c r="C2428" s="3" t="s">
        <v>868</v>
      </c>
      <c r="D2428" s="3"/>
    </row>
    <row r="2429" customHeight="1" spans="1:4">
      <c r="A2429" s="3">
        <v>2425</v>
      </c>
      <c r="B2429" s="3" t="str">
        <f>"李元"</f>
        <v>李元</v>
      </c>
      <c r="C2429" s="3" t="s">
        <v>2223</v>
      </c>
      <c r="D2429" s="3"/>
    </row>
    <row r="2430" customHeight="1" spans="1:4">
      <c r="A2430" s="3">
        <v>2426</v>
      </c>
      <c r="B2430" s="3" t="str">
        <f>"高双梅"</f>
        <v>高双梅</v>
      </c>
      <c r="C2430" s="3" t="s">
        <v>308</v>
      </c>
      <c r="D2430" s="3"/>
    </row>
    <row r="2431" customHeight="1" spans="1:4">
      <c r="A2431" s="3">
        <v>2427</v>
      </c>
      <c r="B2431" s="3" t="str">
        <f>"史云潇"</f>
        <v>史云潇</v>
      </c>
      <c r="C2431" s="3" t="s">
        <v>191</v>
      </c>
      <c r="D2431" s="3"/>
    </row>
    <row r="2432" customHeight="1" spans="1:4">
      <c r="A2432" s="3">
        <v>2428</v>
      </c>
      <c r="B2432" s="3" t="str">
        <f>"潘高明"</f>
        <v>潘高明</v>
      </c>
      <c r="C2432" s="3" t="s">
        <v>2224</v>
      </c>
      <c r="D2432" s="3"/>
    </row>
    <row r="2433" customHeight="1" spans="1:4">
      <c r="A2433" s="3">
        <v>2429</v>
      </c>
      <c r="B2433" s="3" t="str">
        <f>"符开妍"</f>
        <v>符开妍</v>
      </c>
      <c r="C2433" s="3" t="s">
        <v>25</v>
      </c>
      <c r="D2433" s="3"/>
    </row>
    <row r="2434" customHeight="1" spans="1:4">
      <c r="A2434" s="3">
        <v>2430</v>
      </c>
      <c r="B2434" s="3" t="str">
        <f>"黄水银"</f>
        <v>黄水银</v>
      </c>
      <c r="C2434" s="3" t="s">
        <v>2225</v>
      </c>
      <c r="D2434" s="3"/>
    </row>
    <row r="2435" customHeight="1" spans="1:4">
      <c r="A2435" s="3">
        <v>2431</v>
      </c>
      <c r="B2435" s="3" t="str">
        <f>"陈清心"</f>
        <v>陈清心</v>
      </c>
      <c r="C2435" s="3" t="s">
        <v>778</v>
      </c>
      <c r="D2435" s="3"/>
    </row>
    <row r="2436" customHeight="1" spans="1:4">
      <c r="A2436" s="3">
        <v>2432</v>
      </c>
      <c r="B2436" s="3" t="str">
        <f>"向奕遐"</f>
        <v>向奕遐</v>
      </c>
      <c r="C2436" s="3" t="s">
        <v>425</v>
      </c>
      <c r="D2436" s="3"/>
    </row>
    <row r="2437" customHeight="1" spans="1:4">
      <c r="A2437" s="3">
        <v>2433</v>
      </c>
      <c r="B2437" s="3" t="str">
        <f>"符進梅"</f>
        <v>符進梅</v>
      </c>
      <c r="C2437" s="3" t="s">
        <v>2226</v>
      </c>
      <c r="D2437" s="3"/>
    </row>
    <row r="2438" customHeight="1" spans="1:4">
      <c r="A2438" s="3">
        <v>2434</v>
      </c>
      <c r="B2438" s="3" t="str">
        <f>"马小妹"</f>
        <v>马小妹</v>
      </c>
      <c r="C2438" s="3" t="s">
        <v>1444</v>
      </c>
      <c r="D2438" s="3"/>
    </row>
    <row r="2439" customHeight="1" spans="1:4">
      <c r="A2439" s="3">
        <v>2435</v>
      </c>
      <c r="B2439" s="3" t="str">
        <f>"郑宏"</f>
        <v>郑宏</v>
      </c>
      <c r="C2439" s="3" t="s">
        <v>2227</v>
      </c>
      <c r="D2439" s="3"/>
    </row>
    <row r="2440" customHeight="1" spans="1:4">
      <c r="A2440" s="3">
        <v>2436</v>
      </c>
      <c r="B2440" s="3" t="str">
        <f>"陈淑莹"</f>
        <v>陈淑莹</v>
      </c>
      <c r="C2440" s="3" t="s">
        <v>2228</v>
      </c>
      <c r="D2440" s="3"/>
    </row>
    <row r="2441" customHeight="1" spans="1:4">
      <c r="A2441" s="3">
        <v>2437</v>
      </c>
      <c r="B2441" s="3" t="str">
        <f>"卢大义"</f>
        <v>卢大义</v>
      </c>
      <c r="C2441" s="3" t="s">
        <v>2229</v>
      </c>
      <c r="D2441" s="3"/>
    </row>
    <row r="2442" customHeight="1" spans="1:4">
      <c r="A2442" s="3">
        <v>2438</v>
      </c>
      <c r="B2442" s="3" t="str">
        <f>"赵秋婷"</f>
        <v>赵秋婷</v>
      </c>
      <c r="C2442" s="3" t="s">
        <v>2230</v>
      </c>
      <c r="D2442" s="3"/>
    </row>
    <row r="2443" customHeight="1" spans="1:4">
      <c r="A2443" s="3">
        <v>2439</v>
      </c>
      <c r="B2443" s="3" t="str">
        <f>"符雅雲"</f>
        <v>符雅雲</v>
      </c>
      <c r="C2443" s="3" t="s">
        <v>2231</v>
      </c>
      <c r="D2443" s="3"/>
    </row>
    <row r="2444" customHeight="1" spans="1:4">
      <c r="A2444" s="3">
        <v>2440</v>
      </c>
      <c r="B2444" s="3" t="str">
        <f>"林雪"</f>
        <v>林雪</v>
      </c>
      <c r="C2444" s="3" t="s">
        <v>2232</v>
      </c>
      <c r="D2444" s="3"/>
    </row>
    <row r="2445" customHeight="1" spans="1:4">
      <c r="A2445" s="3">
        <v>2441</v>
      </c>
      <c r="B2445" s="3" t="str">
        <f>"张财庆"</f>
        <v>张财庆</v>
      </c>
      <c r="C2445" s="3" t="s">
        <v>1318</v>
      </c>
      <c r="D2445" s="3"/>
    </row>
    <row r="2446" customHeight="1" spans="1:4">
      <c r="A2446" s="3">
        <v>2442</v>
      </c>
      <c r="B2446" s="3" t="str">
        <f>"陈紫婷"</f>
        <v>陈紫婷</v>
      </c>
      <c r="C2446" s="3" t="s">
        <v>1617</v>
      </c>
      <c r="D2446" s="3"/>
    </row>
    <row r="2447" customHeight="1" spans="1:4">
      <c r="A2447" s="3">
        <v>2443</v>
      </c>
      <c r="B2447" s="3" t="str">
        <f>"邓华怡"</f>
        <v>邓华怡</v>
      </c>
      <c r="C2447" s="3" t="s">
        <v>2233</v>
      </c>
      <c r="D2447" s="3"/>
    </row>
    <row r="2448" customHeight="1" spans="1:4">
      <c r="A2448" s="3">
        <v>2444</v>
      </c>
      <c r="B2448" s="3" t="str">
        <f>"周书慧"</f>
        <v>周书慧</v>
      </c>
      <c r="C2448" s="3" t="s">
        <v>2234</v>
      </c>
      <c r="D2448" s="3"/>
    </row>
    <row r="2449" customHeight="1" spans="1:4">
      <c r="A2449" s="3">
        <v>2445</v>
      </c>
      <c r="B2449" s="3" t="str">
        <f>"黄仙迎"</f>
        <v>黄仙迎</v>
      </c>
      <c r="C2449" s="3" t="s">
        <v>2235</v>
      </c>
      <c r="D2449" s="3"/>
    </row>
    <row r="2450" customHeight="1" spans="1:4">
      <c r="A2450" s="3">
        <v>2446</v>
      </c>
      <c r="B2450" s="3" t="str">
        <f>"刘亚珍"</f>
        <v>刘亚珍</v>
      </c>
      <c r="C2450" s="3" t="s">
        <v>2236</v>
      </c>
      <c r="D2450" s="3"/>
    </row>
    <row r="2451" customHeight="1" spans="1:4">
      <c r="A2451" s="3">
        <v>2447</v>
      </c>
      <c r="B2451" s="3" t="str">
        <f>"黄冰纯"</f>
        <v>黄冰纯</v>
      </c>
      <c r="C2451" s="3" t="s">
        <v>2237</v>
      </c>
      <c r="D2451" s="3"/>
    </row>
    <row r="2452" customHeight="1" spans="1:4">
      <c r="A2452" s="3">
        <v>2448</v>
      </c>
      <c r="B2452" s="3" t="str">
        <f>"李玉姣"</f>
        <v>李玉姣</v>
      </c>
      <c r="C2452" s="3" t="s">
        <v>2238</v>
      </c>
      <c r="D2452" s="3"/>
    </row>
    <row r="2453" customHeight="1" spans="1:4">
      <c r="A2453" s="3">
        <v>2449</v>
      </c>
      <c r="B2453" s="3" t="str">
        <f>"李珍"</f>
        <v>李珍</v>
      </c>
      <c r="C2453" s="3" t="s">
        <v>2239</v>
      </c>
      <c r="D2453" s="3"/>
    </row>
    <row r="2454" customHeight="1" spans="1:4">
      <c r="A2454" s="3">
        <v>2450</v>
      </c>
      <c r="B2454" s="3" t="str">
        <f>"刘雯馨"</f>
        <v>刘雯馨</v>
      </c>
      <c r="C2454" s="3" t="s">
        <v>2240</v>
      </c>
      <c r="D2454" s="3"/>
    </row>
    <row r="2455" customHeight="1" spans="1:4">
      <c r="A2455" s="3">
        <v>2451</v>
      </c>
      <c r="B2455" s="3" t="str">
        <f>"陈伟明"</f>
        <v>陈伟明</v>
      </c>
      <c r="C2455" s="3" t="s">
        <v>2241</v>
      </c>
      <c r="D2455" s="3"/>
    </row>
    <row r="2456" customHeight="1" spans="1:4">
      <c r="A2456" s="3">
        <v>2452</v>
      </c>
      <c r="B2456" s="3" t="str">
        <f>"符嘉配"</f>
        <v>符嘉配</v>
      </c>
      <c r="C2456" s="3" t="s">
        <v>2242</v>
      </c>
      <c r="D2456" s="3"/>
    </row>
    <row r="2457" customHeight="1" spans="1:4">
      <c r="A2457" s="3">
        <v>2453</v>
      </c>
      <c r="B2457" s="3" t="str">
        <f>"陈明慧"</f>
        <v>陈明慧</v>
      </c>
      <c r="C2457" s="3" t="s">
        <v>2243</v>
      </c>
      <c r="D2457" s="3"/>
    </row>
    <row r="2458" customHeight="1" spans="1:4">
      <c r="A2458" s="3">
        <v>2454</v>
      </c>
      <c r="B2458" s="3" t="str">
        <f>"赵简宁"</f>
        <v>赵简宁</v>
      </c>
      <c r="C2458" s="3" t="s">
        <v>2244</v>
      </c>
      <c r="D2458" s="3"/>
    </row>
    <row r="2459" customHeight="1" spans="1:4">
      <c r="A2459" s="3">
        <v>2455</v>
      </c>
      <c r="B2459" s="3" t="str">
        <f>"苏玉川"</f>
        <v>苏玉川</v>
      </c>
      <c r="C2459" s="3" t="s">
        <v>2245</v>
      </c>
      <c r="D2459" s="3"/>
    </row>
    <row r="2460" customHeight="1" spans="1:4">
      <c r="A2460" s="3">
        <v>2456</v>
      </c>
      <c r="B2460" s="3" t="str">
        <f>"刘君瑶"</f>
        <v>刘君瑶</v>
      </c>
      <c r="C2460" s="3" t="s">
        <v>2246</v>
      </c>
      <c r="D2460" s="3"/>
    </row>
    <row r="2461" customHeight="1" spans="1:4">
      <c r="A2461" s="3">
        <v>2457</v>
      </c>
      <c r="B2461" s="3" t="str">
        <f>"邵思莹"</f>
        <v>邵思莹</v>
      </c>
      <c r="C2461" s="3" t="s">
        <v>1787</v>
      </c>
      <c r="D2461" s="3"/>
    </row>
    <row r="2462" customHeight="1" spans="1:4">
      <c r="A2462" s="3">
        <v>2458</v>
      </c>
      <c r="B2462" s="3" t="str">
        <f>"郭雨"</f>
        <v>郭雨</v>
      </c>
      <c r="C2462" s="3" t="s">
        <v>2247</v>
      </c>
      <c r="D2462" s="3"/>
    </row>
    <row r="2463" customHeight="1" spans="1:4">
      <c r="A2463" s="3">
        <v>2459</v>
      </c>
      <c r="B2463" s="3" t="str">
        <f>"符晶晶"</f>
        <v>符晶晶</v>
      </c>
      <c r="C2463" s="3" t="s">
        <v>2248</v>
      </c>
      <c r="D2463" s="3"/>
    </row>
    <row r="2464" customHeight="1" spans="1:4">
      <c r="A2464" s="3">
        <v>2460</v>
      </c>
      <c r="B2464" s="3" t="str">
        <f>"朱炳光"</f>
        <v>朱炳光</v>
      </c>
      <c r="C2464" s="3" t="s">
        <v>2249</v>
      </c>
      <c r="D2464" s="3"/>
    </row>
    <row r="2465" customHeight="1" spans="1:4">
      <c r="A2465" s="3">
        <v>2461</v>
      </c>
      <c r="B2465" s="3" t="str">
        <f>"叶颜"</f>
        <v>叶颜</v>
      </c>
      <c r="C2465" s="3" t="s">
        <v>2250</v>
      </c>
      <c r="D2465" s="3"/>
    </row>
    <row r="2466" customHeight="1" spans="1:4">
      <c r="A2466" s="3">
        <v>2462</v>
      </c>
      <c r="B2466" s="3" t="str">
        <f>"符子璐"</f>
        <v>符子璐</v>
      </c>
      <c r="C2466" s="3" t="s">
        <v>2251</v>
      </c>
      <c r="D2466" s="3"/>
    </row>
    <row r="2467" customHeight="1" spans="1:4">
      <c r="A2467" s="3">
        <v>2463</v>
      </c>
      <c r="B2467" s="3" t="str">
        <f>"吴春怡"</f>
        <v>吴春怡</v>
      </c>
      <c r="C2467" s="3" t="s">
        <v>1432</v>
      </c>
      <c r="D2467" s="3"/>
    </row>
    <row r="2468" customHeight="1" spans="1:4">
      <c r="A2468" s="3">
        <v>2464</v>
      </c>
      <c r="B2468" s="3" t="str">
        <f>"彭珊珊"</f>
        <v>彭珊珊</v>
      </c>
      <c r="C2468" s="3" t="s">
        <v>2252</v>
      </c>
      <c r="D2468" s="3"/>
    </row>
    <row r="2469" customHeight="1" spans="1:4">
      <c r="A2469" s="3">
        <v>2465</v>
      </c>
      <c r="B2469" s="3" t="str">
        <f>"刘珠澄"</f>
        <v>刘珠澄</v>
      </c>
      <c r="C2469" s="3" t="s">
        <v>2253</v>
      </c>
      <c r="D2469" s="3"/>
    </row>
    <row r="2470" customHeight="1" spans="1:4">
      <c r="A2470" s="3">
        <v>2466</v>
      </c>
      <c r="B2470" s="3" t="str">
        <f>"蒋世博"</f>
        <v>蒋世博</v>
      </c>
      <c r="C2470" s="3" t="s">
        <v>2254</v>
      </c>
      <c r="D2470" s="3"/>
    </row>
    <row r="2471" customHeight="1" spans="1:4">
      <c r="A2471" s="3">
        <v>2467</v>
      </c>
      <c r="B2471" s="3" t="str">
        <f>"王德丽"</f>
        <v>王德丽</v>
      </c>
      <c r="C2471" s="3" t="s">
        <v>2255</v>
      </c>
      <c r="D2471" s="3"/>
    </row>
    <row r="2472" customHeight="1" spans="1:4">
      <c r="A2472" s="3">
        <v>2468</v>
      </c>
      <c r="B2472" s="3" t="str">
        <f>"王灵巧"</f>
        <v>王灵巧</v>
      </c>
      <c r="C2472" s="3" t="s">
        <v>2256</v>
      </c>
      <c r="D2472" s="3"/>
    </row>
    <row r="2473" customHeight="1" spans="1:4">
      <c r="A2473" s="3">
        <v>2469</v>
      </c>
      <c r="B2473" s="3" t="str">
        <f>"王朝铭"</f>
        <v>王朝铭</v>
      </c>
      <c r="C2473" s="3" t="s">
        <v>2257</v>
      </c>
      <c r="D2473" s="3"/>
    </row>
    <row r="2474" customHeight="1" spans="1:4">
      <c r="A2474" s="3">
        <v>2470</v>
      </c>
      <c r="B2474" s="3" t="str">
        <f>"符熠欣"</f>
        <v>符熠欣</v>
      </c>
      <c r="C2474" s="3" t="s">
        <v>2258</v>
      </c>
      <c r="D2474" s="3"/>
    </row>
    <row r="2475" customHeight="1" spans="1:4">
      <c r="A2475" s="3">
        <v>2471</v>
      </c>
      <c r="B2475" s="3" t="str">
        <f>"徐丽花"</f>
        <v>徐丽花</v>
      </c>
      <c r="C2475" s="3" t="s">
        <v>2259</v>
      </c>
      <c r="D2475" s="3"/>
    </row>
    <row r="2476" customHeight="1" spans="1:4">
      <c r="A2476" s="3">
        <v>2472</v>
      </c>
      <c r="B2476" s="3" t="str">
        <f>"杜惠娟"</f>
        <v>杜惠娟</v>
      </c>
      <c r="C2476" s="3" t="s">
        <v>2260</v>
      </c>
      <c r="D2476" s="3"/>
    </row>
    <row r="2477" customHeight="1" spans="1:4">
      <c r="A2477" s="3">
        <v>2473</v>
      </c>
      <c r="B2477" s="3" t="str">
        <f>"王明子"</f>
        <v>王明子</v>
      </c>
      <c r="C2477" s="3" t="s">
        <v>2261</v>
      </c>
      <c r="D2477" s="3"/>
    </row>
    <row r="2478" customHeight="1" spans="1:4">
      <c r="A2478" s="3">
        <v>2474</v>
      </c>
      <c r="B2478" s="3" t="str">
        <f>"王年佳"</f>
        <v>王年佳</v>
      </c>
      <c r="C2478" s="3" t="s">
        <v>2262</v>
      </c>
      <c r="D2478" s="3"/>
    </row>
    <row r="2479" customHeight="1" spans="1:4">
      <c r="A2479" s="3">
        <v>2475</v>
      </c>
      <c r="B2479" s="3" t="str">
        <f>"韦玉梅"</f>
        <v>韦玉梅</v>
      </c>
      <c r="C2479" s="3" t="s">
        <v>2263</v>
      </c>
      <c r="D2479" s="3"/>
    </row>
    <row r="2480" customHeight="1" spans="1:4">
      <c r="A2480" s="3">
        <v>2476</v>
      </c>
      <c r="B2480" s="3" t="str">
        <f>"陈爱芯"</f>
        <v>陈爱芯</v>
      </c>
      <c r="C2480" s="3" t="s">
        <v>2264</v>
      </c>
      <c r="D2480" s="3"/>
    </row>
    <row r="2481" customHeight="1" spans="1:4">
      <c r="A2481" s="3">
        <v>2477</v>
      </c>
      <c r="B2481" s="3" t="str">
        <f>"劳梦怡"</f>
        <v>劳梦怡</v>
      </c>
      <c r="C2481" s="3" t="s">
        <v>2265</v>
      </c>
      <c r="D2481" s="3"/>
    </row>
    <row r="2482" customHeight="1" spans="1:4">
      <c r="A2482" s="3">
        <v>2478</v>
      </c>
      <c r="B2482" s="3" t="str">
        <f>"黄水莲"</f>
        <v>黄水莲</v>
      </c>
      <c r="C2482" s="3" t="s">
        <v>2266</v>
      </c>
      <c r="D2482" s="3"/>
    </row>
    <row r="2483" customHeight="1" spans="1:4">
      <c r="A2483" s="3">
        <v>2479</v>
      </c>
      <c r="B2483" s="3" t="str">
        <f>"王心然"</f>
        <v>王心然</v>
      </c>
      <c r="C2483" s="3" t="s">
        <v>2267</v>
      </c>
      <c r="D2483" s="3"/>
    </row>
    <row r="2484" customHeight="1" spans="1:4">
      <c r="A2484" s="3">
        <v>2480</v>
      </c>
      <c r="B2484" s="3" t="str">
        <f>"李金"</f>
        <v>李金</v>
      </c>
      <c r="C2484" s="3" t="s">
        <v>2268</v>
      </c>
      <c r="D2484" s="3"/>
    </row>
    <row r="2485" customHeight="1" spans="1:4">
      <c r="A2485" s="3">
        <v>2481</v>
      </c>
      <c r="B2485" s="3" t="str">
        <f>"潘奕言"</f>
        <v>潘奕言</v>
      </c>
      <c r="C2485" s="3" t="s">
        <v>2269</v>
      </c>
      <c r="D2485" s="3"/>
    </row>
    <row r="2486" customHeight="1" spans="1:4">
      <c r="A2486" s="3">
        <v>2482</v>
      </c>
      <c r="B2486" s="3" t="str">
        <f>"刘洁"</f>
        <v>刘洁</v>
      </c>
      <c r="C2486" s="3" t="s">
        <v>2270</v>
      </c>
      <c r="D2486" s="3"/>
    </row>
    <row r="2487" customHeight="1" spans="1:4">
      <c r="A2487" s="3">
        <v>2483</v>
      </c>
      <c r="B2487" s="3" t="str">
        <f>"邢成辉"</f>
        <v>邢成辉</v>
      </c>
      <c r="C2487" s="3" t="s">
        <v>2271</v>
      </c>
      <c r="D2487" s="3"/>
    </row>
    <row r="2488" customHeight="1" spans="1:4">
      <c r="A2488" s="3">
        <v>2484</v>
      </c>
      <c r="B2488" s="3" t="str">
        <f>"叶金"</f>
        <v>叶金</v>
      </c>
      <c r="C2488" s="3" t="s">
        <v>2272</v>
      </c>
      <c r="D2488" s="3"/>
    </row>
    <row r="2489" customHeight="1" spans="1:4">
      <c r="A2489" s="3">
        <v>2485</v>
      </c>
      <c r="B2489" s="3" t="str">
        <f>"蒋丽燕"</f>
        <v>蒋丽燕</v>
      </c>
      <c r="C2489" s="3" t="s">
        <v>2273</v>
      </c>
      <c r="D2489" s="3"/>
    </row>
    <row r="2490" customHeight="1" spans="1:4">
      <c r="A2490" s="3">
        <v>2486</v>
      </c>
      <c r="B2490" s="3" t="str">
        <f>"李爱妍"</f>
        <v>李爱妍</v>
      </c>
      <c r="C2490" s="3" t="s">
        <v>2166</v>
      </c>
      <c r="D2490" s="3"/>
    </row>
    <row r="2491" customHeight="1" spans="1:4">
      <c r="A2491" s="3">
        <v>2487</v>
      </c>
      <c r="B2491" s="3" t="str">
        <f>"黄春城"</f>
        <v>黄春城</v>
      </c>
      <c r="C2491" s="3" t="s">
        <v>2274</v>
      </c>
      <c r="D2491" s="3"/>
    </row>
    <row r="2492" customHeight="1" spans="1:4">
      <c r="A2492" s="3">
        <v>2488</v>
      </c>
      <c r="B2492" s="3" t="str">
        <f>"朱明川"</f>
        <v>朱明川</v>
      </c>
      <c r="C2492" s="3" t="s">
        <v>2275</v>
      </c>
      <c r="D2492" s="3"/>
    </row>
    <row r="2493" customHeight="1" spans="1:4">
      <c r="A2493" s="3">
        <v>2489</v>
      </c>
      <c r="B2493" s="3" t="str">
        <f>"陈文婧"</f>
        <v>陈文婧</v>
      </c>
      <c r="C2493" s="3" t="s">
        <v>2276</v>
      </c>
      <c r="D2493" s="3"/>
    </row>
    <row r="2494" customHeight="1" spans="1:4">
      <c r="A2494" s="3">
        <v>2490</v>
      </c>
      <c r="B2494" s="3" t="str">
        <f>"吴丽美"</f>
        <v>吴丽美</v>
      </c>
      <c r="C2494" s="3" t="s">
        <v>2277</v>
      </c>
      <c r="D2494" s="3"/>
    </row>
    <row r="2495" customHeight="1" spans="1:4">
      <c r="A2495" s="3">
        <v>2491</v>
      </c>
      <c r="B2495" s="3" t="str">
        <f>"张业达"</f>
        <v>张业达</v>
      </c>
      <c r="C2495" s="3" t="s">
        <v>2278</v>
      </c>
      <c r="D2495" s="3"/>
    </row>
    <row r="2496" customHeight="1" spans="1:4">
      <c r="A2496" s="3">
        <v>2492</v>
      </c>
      <c r="B2496" s="3" t="str">
        <f>"傅力轩"</f>
        <v>傅力轩</v>
      </c>
      <c r="C2496" s="3" t="s">
        <v>2279</v>
      </c>
      <c r="D2496" s="3"/>
    </row>
    <row r="2497" customHeight="1" spans="1:4">
      <c r="A2497" s="3">
        <v>2493</v>
      </c>
      <c r="B2497" s="3" t="str">
        <f>"刘爱红"</f>
        <v>刘爱红</v>
      </c>
      <c r="C2497" s="3" t="s">
        <v>2280</v>
      </c>
      <c r="D2497" s="3"/>
    </row>
    <row r="2498" customHeight="1" spans="1:4">
      <c r="A2498" s="3">
        <v>2494</v>
      </c>
      <c r="B2498" s="3" t="str">
        <f>"张宾"</f>
        <v>张宾</v>
      </c>
      <c r="C2498" s="3" t="s">
        <v>2281</v>
      </c>
      <c r="D2498" s="3"/>
    </row>
    <row r="2499" customHeight="1" spans="1:4">
      <c r="A2499" s="3">
        <v>2495</v>
      </c>
      <c r="B2499" s="3" t="str">
        <f>"李启凡"</f>
        <v>李启凡</v>
      </c>
      <c r="C2499" s="3" t="s">
        <v>2282</v>
      </c>
      <c r="D2499" s="3"/>
    </row>
    <row r="2500" customHeight="1" spans="1:4">
      <c r="A2500" s="3">
        <v>2496</v>
      </c>
      <c r="B2500" s="3" t="str">
        <f>"吉才雄"</f>
        <v>吉才雄</v>
      </c>
      <c r="C2500" s="3" t="s">
        <v>2283</v>
      </c>
      <c r="D2500" s="3"/>
    </row>
    <row r="2501" customHeight="1" spans="1:4">
      <c r="A2501" s="3">
        <v>2497</v>
      </c>
      <c r="B2501" s="3" t="str">
        <f>"符兴特"</f>
        <v>符兴特</v>
      </c>
      <c r="C2501" s="3" t="s">
        <v>1269</v>
      </c>
      <c r="D2501" s="3"/>
    </row>
    <row r="2502" customHeight="1" spans="1:4">
      <c r="A2502" s="3">
        <v>2498</v>
      </c>
      <c r="B2502" s="3" t="str">
        <f>"符颜容"</f>
        <v>符颜容</v>
      </c>
      <c r="C2502" s="3" t="s">
        <v>2284</v>
      </c>
      <c r="D2502" s="3"/>
    </row>
    <row r="2503" customHeight="1" spans="1:4">
      <c r="A2503" s="3">
        <v>2499</v>
      </c>
      <c r="B2503" s="3" t="str">
        <f>"符小贻"</f>
        <v>符小贻</v>
      </c>
      <c r="C2503" s="3" t="s">
        <v>2285</v>
      </c>
      <c r="D2503" s="3"/>
    </row>
    <row r="2504" customHeight="1" spans="1:4">
      <c r="A2504" s="3">
        <v>2500</v>
      </c>
      <c r="B2504" s="3" t="str">
        <f>"徐庆娴"</f>
        <v>徐庆娴</v>
      </c>
      <c r="C2504" s="3" t="s">
        <v>2286</v>
      </c>
      <c r="D2504" s="3"/>
    </row>
    <row r="2505" customHeight="1" spans="1:4">
      <c r="A2505" s="3">
        <v>2501</v>
      </c>
      <c r="B2505" s="3" t="str">
        <f>"王绪月"</f>
        <v>王绪月</v>
      </c>
      <c r="C2505" s="3" t="s">
        <v>2287</v>
      </c>
      <c r="D2505" s="3"/>
    </row>
    <row r="2506" customHeight="1" spans="1:4">
      <c r="A2506" s="3">
        <v>2502</v>
      </c>
      <c r="B2506" s="3" t="str">
        <f>"王修金"</f>
        <v>王修金</v>
      </c>
      <c r="C2506" s="3" t="s">
        <v>2288</v>
      </c>
      <c r="D2506" s="3"/>
    </row>
    <row r="2507" customHeight="1" spans="1:4">
      <c r="A2507" s="3">
        <v>2503</v>
      </c>
      <c r="B2507" s="3" t="str">
        <f>"吴雄鑫"</f>
        <v>吴雄鑫</v>
      </c>
      <c r="C2507" s="3" t="s">
        <v>2289</v>
      </c>
      <c r="D2507" s="3"/>
    </row>
    <row r="2508" customHeight="1" spans="1:4">
      <c r="A2508" s="3">
        <v>2504</v>
      </c>
      <c r="B2508" s="3" t="str">
        <f>"钟元鸿"</f>
        <v>钟元鸿</v>
      </c>
      <c r="C2508" s="3" t="s">
        <v>2290</v>
      </c>
      <c r="D2508" s="3"/>
    </row>
    <row r="2509" customHeight="1" spans="1:4">
      <c r="A2509" s="3">
        <v>2505</v>
      </c>
      <c r="B2509" s="3" t="str">
        <f>"李乾道"</f>
        <v>李乾道</v>
      </c>
      <c r="C2509" s="3" t="s">
        <v>2291</v>
      </c>
      <c r="D2509" s="3"/>
    </row>
    <row r="2510" customHeight="1" spans="1:4">
      <c r="A2510" s="3">
        <v>2506</v>
      </c>
      <c r="B2510" s="3" t="str">
        <f>"曾海华"</f>
        <v>曾海华</v>
      </c>
      <c r="C2510" s="3" t="s">
        <v>2292</v>
      </c>
      <c r="D2510" s="3"/>
    </row>
    <row r="2511" customHeight="1" spans="1:4">
      <c r="A2511" s="3">
        <v>2507</v>
      </c>
      <c r="B2511" s="3" t="str">
        <f>"杨英乔"</f>
        <v>杨英乔</v>
      </c>
      <c r="C2511" s="3" t="s">
        <v>2293</v>
      </c>
      <c r="D2511" s="3"/>
    </row>
    <row r="2512" customHeight="1" spans="1:4">
      <c r="A2512" s="3">
        <v>2508</v>
      </c>
      <c r="B2512" s="3" t="str">
        <f>"符壮华"</f>
        <v>符壮华</v>
      </c>
      <c r="C2512" s="3" t="s">
        <v>2294</v>
      </c>
      <c r="D2512" s="3"/>
    </row>
    <row r="2513" customHeight="1" spans="1:4">
      <c r="A2513" s="3">
        <v>2509</v>
      </c>
      <c r="B2513" s="3" t="str">
        <f>"黎明晓"</f>
        <v>黎明晓</v>
      </c>
      <c r="C2513" s="3" t="s">
        <v>2295</v>
      </c>
      <c r="D2513" s="3"/>
    </row>
    <row r="2514" customHeight="1" spans="1:4">
      <c r="A2514" s="3">
        <v>2510</v>
      </c>
      <c r="B2514" s="3" t="str">
        <f>"王少珍"</f>
        <v>王少珍</v>
      </c>
      <c r="C2514" s="3" t="s">
        <v>719</v>
      </c>
      <c r="D2514" s="3"/>
    </row>
    <row r="2515" customHeight="1" spans="1:4">
      <c r="A2515" s="3">
        <v>2511</v>
      </c>
      <c r="B2515" s="3" t="str">
        <f>"张伟豪"</f>
        <v>张伟豪</v>
      </c>
      <c r="C2515" s="3" t="s">
        <v>2296</v>
      </c>
      <c r="D2515" s="3"/>
    </row>
    <row r="2516" customHeight="1" spans="1:4">
      <c r="A2516" s="3">
        <v>2512</v>
      </c>
      <c r="B2516" s="3" t="str">
        <f>"符良壮"</f>
        <v>符良壮</v>
      </c>
      <c r="C2516" s="3" t="s">
        <v>2297</v>
      </c>
      <c r="D2516" s="3"/>
    </row>
    <row r="2517" customHeight="1" spans="1:4">
      <c r="A2517" s="3">
        <v>2513</v>
      </c>
      <c r="B2517" s="3" t="str">
        <f>"邓小转"</f>
        <v>邓小转</v>
      </c>
      <c r="C2517" s="3" t="s">
        <v>596</v>
      </c>
      <c r="D2517" s="3"/>
    </row>
    <row r="2518" customHeight="1" spans="1:4">
      <c r="A2518" s="3">
        <v>2514</v>
      </c>
      <c r="B2518" s="3" t="str">
        <f>"符鲁慧"</f>
        <v>符鲁慧</v>
      </c>
      <c r="C2518" s="3" t="s">
        <v>1670</v>
      </c>
      <c r="D2518" s="3"/>
    </row>
    <row r="2519" customHeight="1" spans="1:4">
      <c r="A2519" s="3">
        <v>2515</v>
      </c>
      <c r="B2519" s="3" t="str">
        <f>"石晓晖"</f>
        <v>石晓晖</v>
      </c>
      <c r="C2519" s="3" t="s">
        <v>2298</v>
      </c>
      <c r="D2519" s="3"/>
    </row>
    <row r="2520" customHeight="1" spans="1:4">
      <c r="A2520" s="3">
        <v>2516</v>
      </c>
      <c r="B2520" s="3" t="str">
        <f>"卢舒婷"</f>
        <v>卢舒婷</v>
      </c>
      <c r="C2520" s="3" t="s">
        <v>337</v>
      </c>
      <c r="D2520" s="3"/>
    </row>
    <row r="2521" customHeight="1" spans="1:4">
      <c r="A2521" s="3">
        <v>2517</v>
      </c>
      <c r="B2521" s="3" t="str">
        <f>"王芸"</f>
        <v>王芸</v>
      </c>
      <c r="C2521" s="3" t="s">
        <v>2299</v>
      </c>
      <c r="D2521" s="3"/>
    </row>
    <row r="2522" customHeight="1" spans="1:4">
      <c r="A2522" s="3">
        <v>2518</v>
      </c>
      <c r="B2522" s="3" t="str">
        <f>"王琴"</f>
        <v>王琴</v>
      </c>
      <c r="C2522" s="3" t="s">
        <v>2300</v>
      </c>
      <c r="D2522" s="3"/>
    </row>
    <row r="2523" customHeight="1" spans="1:4">
      <c r="A2523" s="3">
        <v>2519</v>
      </c>
      <c r="B2523" s="3" t="str">
        <f>"王颖"</f>
        <v>王颖</v>
      </c>
      <c r="C2523" s="3" t="s">
        <v>2301</v>
      </c>
      <c r="D2523" s="3"/>
    </row>
    <row r="2524" customHeight="1" spans="1:4">
      <c r="A2524" s="3">
        <v>2520</v>
      </c>
      <c r="B2524" s="3" t="str">
        <f>"黎德霞"</f>
        <v>黎德霞</v>
      </c>
      <c r="C2524" s="3" t="s">
        <v>2302</v>
      </c>
      <c r="D2524" s="3"/>
    </row>
    <row r="2525" customHeight="1" spans="1:4">
      <c r="A2525" s="3">
        <v>2521</v>
      </c>
      <c r="B2525" s="3" t="str">
        <f>"陈堂兵"</f>
        <v>陈堂兵</v>
      </c>
      <c r="C2525" s="3" t="s">
        <v>2303</v>
      </c>
      <c r="D2525" s="3"/>
    </row>
    <row r="2526" customHeight="1" spans="1:4">
      <c r="A2526" s="3">
        <v>2522</v>
      </c>
      <c r="B2526" s="3" t="str">
        <f>"骆丽花"</f>
        <v>骆丽花</v>
      </c>
      <c r="C2526" s="3" t="s">
        <v>1972</v>
      </c>
      <c r="D2526" s="3"/>
    </row>
    <row r="2527" customHeight="1" spans="1:4">
      <c r="A2527" s="3">
        <v>2523</v>
      </c>
      <c r="B2527" s="3" t="str">
        <f>"陈云梅"</f>
        <v>陈云梅</v>
      </c>
      <c r="C2527" s="3" t="s">
        <v>2304</v>
      </c>
      <c r="D2527" s="3"/>
    </row>
    <row r="2528" customHeight="1" spans="1:4">
      <c r="A2528" s="3">
        <v>2524</v>
      </c>
      <c r="B2528" s="3" t="str">
        <f>"冼世鲁"</f>
        <v>冼世鲁</v>
      </c>
      <c r="C2528" s="3" t="s">
        <v>2305</v>
      </c>
      <c r="D2528" s="3"/>
    </row>
    <row r="2529" customHeight="1" spans="1:4">
      <c r="A2529" s="3">
        <v>2525</v>
      </c>
      <c r="B2529" s="3" t="str">
        <f>"吴星花"</f>
        <v>吴星花</v>
      </c>
      <c r="C2529" s="3" t="s">
        <v>2306</v>
      </c>
      <c r="D2529" s="3"/>
    </row>
    <row r="2530" customHeight="1" spans="1:4">
      <c r="A2530" s="3">
        <v>2526</v>
      </c>
      <c r="B2530" s="3" t="str">
        <f>"陈子良"</f>
        <v>陈子良</v>
      </c>
      <c r="C2530" s="3" t="s">
        <v>2307</v>
      </c>
      <c r="D2530" s="3"/>
    </row>
    <row r="2531" customHeight="1" spans="1:4">
      <c r="A2531" s="3">
        <v>2527</v>
      </c>
      <c r="B2531" s="3" t="str">
        <f>"符吻儿"</f>
        <v>符吻儿</v>
      </c>
      <c r="C2531" s="3" t="s">
        <v>2308</v>
      </c>
      <c r="D2531" s="3"/>
    </row>
    <row r="2532" customHeight="1" spans="1:4">
      <c r="A2532" s="3">
        <v>2528</v>
      </c>
      <c r="B2532" s="3" t="str">
        <f>"何芳艳"</f>
        <v>何芳艳</v>
      </c>
      <c r="C2532" s="3" t="s">
        <v>2309</v>
      </c>
      <c r="D2532" s="3"/>
    </row>
    <row r="2533" customHeight="1" spans="1:4">
      <c r="A2533" s="3">
        <v>2529</v>
      </c>
      <c r="B2533" s="3" t="str">
        <f>"王声丽"</f>
        <v>王声丽</v>
      </c>
      <c r="C2533" s="3" t="s">
        <v>2032</v>
      </c>
      <c r="D2533" s="3"/>
    </row>
    <row r="2534" customHeight="1" spans="1:4">
      <c r="A2534" s="3">
        <v>2530</v>
      </c>
      <c r="B2534" s="3" t="str">
        <f>"倪若琪"</f>
        <v>倪若琪</v>
      </c>
      <c r="C2534" s="3" t="s">
        <v>1608</v>
      </c>
      <c r="D2534" s="3"/>
    </row>
    <row r="2535" customHeight="1" spans="1:4">
      <c r="A2535" s="3">
        <v>2531</v>
      </c>
      <c r="B2535" s="3" t="str">
        <f>"王泽消"</f>
        <v>王泽消</v>
      </c>
      <c r="C2535" s="3" t="s">
        <v>2310</v>
      </c>
      <c r="D2535" s="3"/>
    </row>
    <row r="2536" customHeight="1" spans="1:4">
      <c r="A2536" s="3">
        <v>2532</v>
      </c>
      <c r="B2536" s="3" t="str">
        <f>"苏晨旭"</f>
        <v>苏晨旭</v>
      </c>
      <c r="C2536" s="3" t="s">
        <v>89</v>
      </c>
      <c r="D2536" s="3"/>
    </row>
    <row r="2537" customHeight="1" spans="1:4">
      <c r="A2537" s="3">
        <v>2533</v>
      </c>
      <c r="B2537" s="3" t="str">
        <f>"谢景助"</f>
        <v>谢景助</v>
      </c>
      <c r="C2537" s="3" t="s">
        <v>2311</v>
      </c>
      <c r="D2537" s="3"/>
    </row>
    <row r="2538" customHeight="1" spans="1:4">
      <c r="A2538" s="3">
        <v>2534</v>
      </c>
      <c r="B2538" s="3" t="str">
        <f>"林珀仲"</f>
        <v>林珀仲</v>
      </c>
      <c r="C2538" s="3" t="s">
        <v>2312</v>
      </c>
      <c r="D2538" s="3"/>
    </row>
    <row r="2539" customHeight="1" spans="1:4">
      <c r="A2539" s="3">
        <v>2535</v>
      </c>
      <c r="B2539" s="3" t="str">
        <f>"王茹"</f>
        <v>王茹</v>
      </c>
      <c r="C2539" s="3" t="s">
        <v>2313</v>
      </c>
      <c r="D2539" s="3"/>
    </row>
    <row r="2540" customHeight="1" spans="1:4">
      <c r="A2540" s="3">
        <v>2536</v>
      </c>
      <c r="B2540" s="3" t="str">
        <f>"刘昆阳"</f>
        <v>刘昆阳</v>
      </c>
      <c r="C2540" s="3" t="s">
        <v>2314</v>
      </c>
      <c r="D2540" s="3"/>
    </row>
    <row r="2541" customHeight="1" spans="1:4">
      <c r="A2541" s="3">
        <v>2537</v>
      </c>
      <c r="B2541" s="3" t="str">
        <f>"陈志雄"</f>
        <v>陈志雄</v>
      </c>
      <c r="C2541" s="3" t="s">
        <v>2315</v>
      </c>
      <c r="D2541" s="3"/>
    </row>
    <row r="2542" customHeight="1" spans="1:4">
      <c r="A2542" s="3">
        <v>2538</v>
      </c>
      <c r="B2542" s="3" t="str">
        <f>"符天伟"</f>
        <v>符天伟</v>
      </c>
      <c r="C2542" s="3" t="s">
        <v>2316</v>
      </c>
      <c r="D2542" s="3"/>
    </row>
    <row r="2543" customHeight="1" spans="1:4">
      <c r="A2543" s="3">
        <v>2539</v>
      </c>
      <c r="B2543" s="3" t="str">
        <f>"林国鸿"</f>
        <v>林国鸿</v>
      </c>
      <c r="C2543" s="3" t="s">
        <v>2317</v>
      </c>
      <c r="D2543" s="3"/>
    </row>
    <row r="2544" customHeight="1" spans="1:4">
      <c r="A2544" s="3">
        <v>2540</v>
      </c>
      <c r="B2544" s="3" t="str">
        <f>"蔡梦莹"</f>
        <v>蔡梦莹</v>
      </c>
      <c r="C2544" s="3" t="s">
        <v>2318</v>
      </c>
      <c r="D2544" s="3"/>
    </row>
    <row r="2545" customHeight="1" spans="1:4">
      <c r="A2545" s="3">
        <v>2541</v>
      </c>
      <c r="B2545" s="3" t="str">
        <f>"潘洪满"</f>
        <v>潘洪满</v>
      </c>
      <c r="C2545" s="3" t="s">
        <v>2319</v>
      </c>
      <c r="D2545" s="3"/>
    </row>
    <row r="2546" customHeight="1" spans="1:4">
      <c r="A2546" s="3">
        <v>2542</v>
      </c>
      <c r="B2546" s="3" t="str">
        <f>"羊妹娥"</f>
        <v>羊妹娥</v>
      </c>
      <c r="C2546" s="3" t="s">
        <v>2320</v>
      </c>
      <c r="D2546" s="3"/>
    </row>
    <row r="2547" customHeight="1" spans="1:4">
      <c r="A2547" s="3">
        <v>2543</v>
      </c>
      <c r="B2547" s="3" t="str">
        <f>"陈莹"</f>
        <v>陈莹</v>
      </c>
      <c r="C2547" s="3" t="s">
        <v>2321</v>
      </c>
      <c r="D2547" s="3"/>
    </row>
    <row r="2548" customHeight="1" spans="1:4">
      <c r="A2548" s="3">
        <v>2544</v>
      </c>
      <c r="B2548" s="3" t="str">
        <f>"陈畅"</f>
        <v>陈畅</v>
      </c>
      <c r="C2548" s="3" t="s">
        <v>2322</v>
      </c>
      <c r="D2548" s="3"/>
    </row>
    <row r="2549" customHeight="1" spans="1:4">
      <c r="A2549" s="3">
        <v>2545</v>
      </c>
      <c r="B2549" s="3" t="str">
        <f>"符美云"</f>
        <v>符美云</v>
      </c>
      <c r="C2549" s="3" t="s">
        <v>1825</v>
      </c>
      <c r="D2549" s="3"/>
    </row>
    <row r="2550" customHeight="1" spans="1:4">
      <c r="A2550" s="3">
        <v>2546</v>
      </c>
      <c r="B2550" s="3" t="str">
        <f>"黄远友"</f>
        <v>黄远友</v>
      </c>
      <c r="C2550" s="3" t="s">
        <v>2323</v>
      </c>
      <c r="D2550" s="3"/>
    </row>
    <row r="2551" customHeight="1" spans="1:4">
      <c r="A2551" s="3">
        <v>2547</v>
      </c>
      <c r="B2551" s="3" t="str">
        <f>"黄蝶"</f>
        <v>黄蝶</v>
      </c>
      <c r="C2551" s="3" t="s">
        <v>2324</v>
      </c>
      <c r="D2551" s="3"/>
    </row>
    <row r="2552" customHeight="1" spans="1:4">
      <c r="A2552" s="3">
        <v>2548</v>
      </c>
      <c r="B2552" s="3" t="str">
        <f>"吴玟倩"</f>
        <v>吴玟倩</v>
      </c>
      <c r="C2552" s="3" t="s">
        <v>2325</v>
      </c>
      <c r="D2552" s="3"/>
    </row>
    <row r="2553" customHeight="1" spans="1:4">
      <c r="A2553" s="3">
        <v>2549</v>
      </c>
      <c r="B2553" s="3" t="str">
        <f>"张梅"</f>
        <v>张梅</v>
      </c>
      <c r="C2553" s="3" t="s">
        <v>2326</v>
      </c>
      <c r="D2553" s="3"/>
    </row>
    <row r="2554" customHeight="1" spans="1:4">
      <c r="A2554" s="3">
        <v>2550</v>
      </c>
      <c r="B2554" s="3" t="str">
        <f>"全业精"</f>
        <v>全业精</v>
      </c>
      <c r="C2554" s="3" t="s">
        <v>1084</v>
      </c>
      <c r="D2554" s="3"/>
    </row>
    <row r="2555" customHeight="1" spans="1:4">
      <c r="A2555" s="3">
        <v>2551</v>
      </c>
      <c r="B2555" s="3" t="str">
        <f>"张亚姑"</f>
        <v>张亚姑</v>
      </c>
      <c r="C2555" s="3" t="s">
        <v>2327</v>
      </c>
      <c r="D2555" s="3"/>
    </row>
    <row r="2556" customHeight="1" spans="1:4">
      <c r="A2556" s="3">
        <v>2552</v>
      </c>
      <c r="B2556" s="3" t="str">
        <f>"王咪"</f>
        <v>王咪</v>
      </c>
      <c r="C2556" s="3" t="s">
        <v>2328</v>
      </c>
      <c r="D2556" s="3"/>
    </row>
    <row r="2557" customHeight="1" spans="1:4">
      <c r="A2557" s="3">
        <v>2553</v>
      </c>
      <c r="B2557" s="3" t="str">
        <f>"任韵超"</f>
        <v>任韵超</v>
      </c>
      <c r="C2557" s="3" t="s">
        <v>2329</v>
      </c>
      <c r="D2557" s="3"/>
    </row>
    <row r="2558" customHeight="1" spans="1:4">
      <c r="A2558" s="3">
        <v>2554</v>
      </c>
      <c r="B2558" s="3" t="str">
        <f>"郑义浇"</f>
        <v>郑义浇</v>
      </c>
      <c r="C2558" s="3" t="s">
        <v>2330</v>
      </c>
      <c r="D2558" s="3"/>
    </row>
    <row r="2559" customHeight="1" spans="1:4">
      <c r="A2559" s="3">
        <v>2555</v>
      </c>
      <c r="B2559" s="3" t="str">
        <f>"吉高展"</f>
        <v>吉高展</v>
      </c>
      <c r="C2559" s="3" t="s">
        <v>2331</v>
      </c>
      <c r="D2559" s="3"/>
    </row>
    <row r="2560" customHeight="1" spans="1:4">
      <c r="A2560" s="3">
        <v>2556</v>
      </c>
      <c r="B2560" s="3" t="str">
        <f>"徐小姬"</f>
        <v>徐小姬</v>
      </c>
      <c r="C2560" s="3" t="s">
        <v>978</v>
      </c>
      <c r="D2560" s="3"/>
    </row>
    <row r="2561" customHeight="1" spans="1:4">
      <c r="A2561" s="3">
        <v>2557</v>
      </c>
      <c r="B2561" s="3" t="str">
        <f>"李述忠"</f>
        <v>李述忠</v>
      </c>
      <c r="C2561" s="3" t="s">
        <v>2332</v>
      </c>
      <c r="D2561" s="3"/>
    </row>
    <row r="2562" customHeight="1" spans="1:4">
      <c r="A2562" s="3">
        <v>2558</v>
      </c>
      <c r="B2562" s="3" t="str">
        <f>"苏鹏"</f>
        <v>苏鹏</v>
      </c>
      <c r="C2562" s="3" t="s">
        <v>2333</v>
      </c>
      <c r="D2562" s="3"/>
    </row>
    <row r="2563" customHeight="1" spans="1:4">
      <c r="A2563" s="3">
        <v>2559</v>
      </c>
      <c r="B2563" s="3" t="str">
        <f>"羊国殿"</f>
        <v>羊国殿</v>
      </c>
      <c r="C2563" s="3" t="s">
        <v>2334</v>
      </c>
      <c r="D2563" s="3"/>
    </row>
    <row r="2564" customHeight="1" spans="1:4">
      <c r="A2564" s="3">
        <v>2560</v>
      </c>
      <c r="B2564" s="3" t="str">
        <f>"林子欣"</f>
        <v>林子欣</v>
      </c>
      <c r="C2564" s="3" t="s">
        <v>1568</v>
      </c>
      <c r="D2564" s="3"/>
    </row>
    <row r="2565" customHeight="1" spans="1:4">
      <c r="A2565" s="3">
        <v>2561</v>
      </c>
      <c r="B2565" s="3" t="str">
        <f>"梁渊钧"</f>
        <v>梁渊钧</v>
      </c>
      <c r="C2565" s="3" t="s">
        <v>2335</v>
      </c>
      <c r="D2565" s="3"/>
    </row>
    <row r="2566" customHeight="1" spans="1:4">
      <c r="A2566" s="3">
        <v>2562</v>
      </c>
      <c r="B2566" s="3" t="str">
        <f>"孙赵楠"</f>
        <v>孙赵楠</v>
      </c>
      <c r="C2566" s="3" t="s">
        <v>2336</v>
      </c>
      <c r="D2566" s="3"/>
    </row>
    <row r="2567" customHeight="1" spans="1:4">
      <c r="A2567" s="3">
        <v>2563</v>
      </c>
      <c r="B2567" s="3" t="str">
        <f>"王川"</f>
        <v>王川</v>
      </c>
      <c r="C2567" s="3" t="s">
        <v>2337</v>
      </c>
      <c r="D2567" s="3"/>
    </row>
    <row r="2568" customHeight="1" spans="1:4">
      <c r="A2568" s="3">
        <v>2564</v>
      </c>
      <c r="B2568" s="3" t="str">
        <f>"邓前"</f>
        <v>邓前</v>
      </c>
      <c r="C2568" s="3" t="s">
        <v>2338</v>
      </c>
      <c r="D2568" s="3"/>
    </row>
    <row r="2569" customHeight="1" spans="1:4">
      <c r="A2569" s="3">
        <v>2565</v>
      </c>
      <c r="B2569" s="3" t="str">
        <f>"卢海能"</f>
        <v>卢海能</v>
      </c>
      <c r="C2569" s="3" t="s">
        <v>2339</v>
      </c>
      <c r="D2569" s="3"/>
    </row>
    <row r="2570" customHeight="1" spans="1:4">
      <c r="A2570" s="3">
        <v>2566</v>
      </c>
      <c r="B2570" s="3" t="str">
        <f>"吴美菊"</f>
        <v>吴美菊</v>
      </c>
      <c r="C2570" s="3" t="s">
        <v>379</v>
      </c>
      <c r="D2570" s="3"/>
    </row>
    <row r="2571" customHeight="1" spans="1:4">
      <c r="A2571" s="3">
        <v>2567</v>
      </c>
      <c r="B2571" s="3" t="str">
        <f>"叶菲菲"</f>
        <v>叶菲菲</v>
      </c>
      <c r="C2571" s="3" t="s">
        <v>2340</v>
      </c>
      <c r="D2571" s="3"/>
    </row>
    <row r="2572" customHeight="1" spans="1:4">
      <c r="A2572" s="3">
        <v>2568</v>
      </c>
      <c r="B2572" s="3" t="str">
        <f>"黎金玲"</f>
        <v>黎金玲</v>
      </c>
      <c r="C2572" s="3" t="s">
        <v>429</v>
      </c>
      <c r="D2572" s="3"/>
    </row>
    <row r="2573" customHeight="1" spans="1:4">
      <c r="A2573" s="3">
        <v>2569</v>
      </c>
      <c r="B2573" s="3" t="str">
        <f>"王娜"</f>
        <v>王娜</v>
      </c>
      <c r="C2573" s="3" t="s">
        <v>2341</v>
      </c>
      <c r="D2573" s="3"/>
    </row>
    <row r="2574" customHeight="1" spans="1:4">
      <c r="A2574" s="3">
        <v>2570</v>
      </c>
      <c r="B2574" s="3" t="str">
        <f>"文春娥"</f>
        <v>文春娥</v>
      </c>
      <c r="C2574" s="3" t="s">
        <v>2342</v>
      </c>
      <c r="D2574" s="3"/>
    </row>
    <row r="2575" customHeight="1" spans="1:4">
      <c r="A2575" s="3">
        <v>2571</v>
      </c>
      <c r="B2575" s="3" t="str">
        <f>"邓杨爱"</f>
        <v>邓杨爱</v>
      </c>
      <c r="C2575" s="3" t="s">
        <v>2343</v>
      </c>
      <c r="D2575" s="3"/>
    </row>
    <row r="2576" customHeight="1" spans="1:4">
      <c r="A2576" s="3">
        <v>2572</v>
      </c>
      <c r="B2576" s="3" t="str">
        <f>"杨珠"</f>
        <v>杨珠</v>
      </c>
      <c r="C2576" s="3" t="s">
        <v>1537</v>
      </c>
      <c r="D2576" s="3"/>
    </row>
    <row r="2577" customHeight="1" spans="1:4">
      <c r="A2577" s="3">
        <v>2573</v>
      </c>
      <c r="B2577" s="3" t="str">
        <f>"张进雅"</f>
        <v>张进雅</v>
      </c>
      <c r="C2577" s="3" t="s">
        <v>2344</v>
      </c>
      <c r="D2577" s="3"/>
    </row>
    <row r="2578" customHeight="1" spans="1:4">
      <c r="A2578" s="3">
        <v>2574</v>
      </c>
      <c r="B2578" s="3" t="str">
        <f>"秦翠燕"</f>
        <v>秦翠燕</v>
      </c>
      <c r="C2578" s="3" t="s">
        <v>2153</v>
      </c>
      <c r="D2578" s="3"/>
    </row>
    <row r="2579" customHeight="1" spans="1:4">
      <c r="A2579" s="3">
        <v>2575</v>
      </c>
      <c r="B2579" s="3" t="str">
        <f>"邱小銮"</f>
        <v>邱小銮</v>
      </c>
      <c r="C2579" s="3" t="s">
        <v>111</v>
      </c>
      <c r="D2579" s="3"/>
    </row>
    <row r="2580" customHeight="1" spans="1:4">
      <c r="A2580" s="3">
        <v>2576</v>
      </c>
      <c r="B2580" s="3" t="str">
        <f>"李踊"</f>
        <v>李踊</v>
      </c>
      <c r="C2580" s="3" t="s">
        <v>2345</v>
      </c>
      <c r="D2580" s="3"/>
    </row>
    <row r="2581" customHeight="1" spans="1:4">
      <c r="A2581" s="3">
        <v>2577</v>
      </c>
      <c r="B2581" s="3" t="str">
        <f>"吴万紫"</f>
        <v>吴万紫</v>
      </c>
      <c r="C2581" s="3" t="s">
        <v>2346</v>
      </c>
      <c r="D2581" s="3"/>
    </row>
    <row r="2582" customHeight="1" spans="1:4">
      <c r="A2582" s="3">
        <v>2578</v>
      </c>
      <c r="B2582" s="3" t="str">
        <f>"李娜俞"</f>
        <v>李娜俞</v>
      </c>
      <c r="C2582" s="3" t="s">
        <v>1507</v>
      </c>
      <c r="D2582" s="3"/>
    </row>
    <row r="2583" customHeight="1" spans="1:4">
      <c r="A2583" s="3">
        <v>2579</v>
      </c>
      <c r="B2583" s="3" t="str">
        <f>"韦文彦"</f>
        <v>韦文彦</v>
      </c>
      <c r="C2583" s="3" t="s">
        <v>1683</v>
      </c>
      <c r="D2583" s="3"/>
    </row>
    <row r="2584" customHeight="1" spans="1:4">
      <c r="A2584" s="3">
        <v>2580</v>
      </c>
      <c r="B2584" s="3" t="str">
        <f>"郭珺"</f>
        <v>郭珺</v>
      </c>
      <c r="C2584" s="3" t="s">
        <v>2003</v>
      </c>
      <c r="D2584" s="3"/>
    </row>
    <row r="2585" customHeight="1" spans="1:4">
      <c r="A2585" s="3">
        <v>2581</v>
      </c>
      <c r="B2585" s="3" t="str">
        <f>"黄果果"</f>
        <v>黄果果</v>
      </c>
      <c r="C2585" s="3" t="s">
        <v>2347</v>
      </c>
      <c r="D2585" s="3"/>
    </row>
    <row r="2586" customHeight="1" spans="1:4">
      <c r="A2586" s="3">
        <v>2582</v>
      </c>
      <c r="B2586" s="3" t="str">
        <f>"张昆玉"</f>
        <v>张昆玉</v>
      </c>
      <c r="C2586" s="3" t="s">
        <v>1098</v>
      </c>
      <c r="D2586" s="3"/>
    </row>
    <row r="2587" customHeight="1" spans="1:4">
      <c r="A2587" s="3">
        <v>2583</v>
      </c>
      <c r="B2587" s="3" t="str">
        <f>"曾定雨"</f>
        <v>曾定雨</v>
      </c>
      <c r="C2587" s="3" t="s">
        <v>2348</v>
      </c>
      <c r="D2587" s="3"/>
    </row>
    <row r="2588" customHeight="1" spans="1:4">
      <c r="A2588" s="3">
        <v>2584</v>
      </c>
      <c r="B2588" s="3" t="str">
        <f>"王明连"</f>
        <v>王明连</v>
      </c>
      <c r="C2588" s="3" t="s">
        <v>1973</v>
      </c>
      <c r="D2588" s="3"/>
    </row>
    <row r="2589" customHeight="1" spans="1:4">
      <c r="A2589" s="3">
        <v>2585</v>
      </c>
      <c r="B2589" s="3" t="str">
        <f>"王陂"</f>
        <v>王陂</v>
      </c>
      <c r="C2589" s="3" t="s">
        <v>2349</v>
      </c>
      <c r="D2589" s="3"/>
    </row>
    <row r="2590" customHeight="1" spans="1:4">
      <c r="A2590" s="3">
        <v>2586</v>
      </c>
      <c r="B2590" s="3" t="str">
        <f>"李天爱"</f>
        <v>李天爱</v>
      </c>
      <c r="C2590" s="3" t="s">
        <v>2350</v>
      </c>
      <c r="D2590" s="3"/>
    </row>
    <row r="2591" customHeight="1" spans="1:4">
      <c r="A2591" s="3">
        <v>2587</v>
      </c>
      <c r="B2591" s="3" t="str">
        <f>"蔡得波"</f>
        <v>蔡得波</v>
      </c>
      <c r="C2591" s="3" t="s">
        <v>2351</v>
      </c>
      <c r="D2591" s="3"/>
    </row>
    <row r="2592" customHeight="1" spans="1:4">
      <c r="A2592" s="3">
        <v>2588</v>
      </c>
      <c r="B2592" s="3" t="str">
        <f>"唐春霞"</f>
        <v>唐春霞</v>
      </c>
      <c r="C2592" s="3" t="s">
        <v>2352</v>
      </c>
      <c r="D2592" s="3"/>
    </row>
    <row r="2593" customHeight="1" spans="1:4">
      <c r="A2593" s="3">
        <v>2589</v>
      </c>
      <c r="B2593" s="3" t="str">
        <f>"陈忠风"</f>
        <v>陈忠风</v>
      </c>
      <c r="C2593" s="3" t="s">
        <v>2353</v>
      </c>
      <c r="D2593" s="3"/>
    </row>
    <row r="2594" customHeight="1" spans="1:4">
      <c r="A2594" s="3">
        <v>2590</v>
      </c>
      <c r="B2594" s="3" t="str">
        <f>"王莹"</f>
        <v>王莹</v>
      </c>
      <c r="C2594" s="3" t="s">
        <v>1765</v>
      </c>
      <c r="D2594" s="3"/>
    </row>
    <row r="2595" customHeight="1" spans="1:4">
      <c r="A2595" s="3">
        <v>2591</v>
      </c>
      <c r="B2595" s="3" t="str">
        <f>"王允桂"</f>
        <v>王允桂</v>
      </c>
      <c r="C2595" s="3" t="s">
        <v>2354</v>
      </c>
      <c r="D2595" s="3"/>
    </row>
    <row r="2596" customHeight="1" spans="1:4">
      <c r="A2596" s="3">
        <v>2592</v>
      </c>
      <c r="B2596" s="3" t="str">
        <f>"王烨"</f>
        <v>王烨</v>
      </c>
      <c r="C2596" s="3" t="s">
        <v>2355</v>
      </c>
      <c r="D2596" s="3"/>
    </row>
    <row r="2597" customHeight="1" spans="1:4">
      <c r="A2597" s="3">
        <v>2593</v>
      </c>
      <c r="B2597" s="3" t="str">
        <f>"胡梅"</f>
        <v>胡梅</v>
      </c>
      <c r="C2597" s="3" t="s">
        <v>2356</v>
      </c>
      <c r="D2597" s="3"/>
    </row>
    <row r="2598" customHeight="1" spans="1:4">
      <c r="A2598" s="3">
        <v>2594</v>
      </c>
      <c r="B2598" s="3" t="str">
        <f>"李文珠"</f>
        <v>李文珠</v>
      </c>
      <c r="C2598" s="3" t="s">
        <v>2357</v>
      </c>
      <c r="D2598" s="3"/>
    </row>
    <row r="2599" customHeight="1" spans="1:4">
      <c r="A2599" s="3">
        <v>2595</v>
      </c>
      <c r="B2599" s="3" t="str">
        <f>"周立欣"</f>
        <v>周立欣</v>
      </c>
      <c r="C2599" s="3" t="s">
        <v>2358</v>
      </c>
      <c r="D2599" s="3"/>
    </row>
    <row r="2600" customHeight="1" spans="1:4">
      <c r="A2600" s="3">
        <v>2596</v>
      </c>
      <c r="B2600" s="3" t="str">
        <f>"罗娟"</f>
        <v>罗娟</v>
      </c>
      <c r="C2600" s="3" t="s">
        <v>2359</v>
      </c>
      <c r="D2600" s="3"/>
    </row>
    <row r="2601" customHeight="1" spans="1:4">
      <c r="A2601" s="3">
        <v>2597</v>
      </c>
      <c r="B2601" s="3" t="str">
        <f>"甘昌隆"</f>
        <v>甘昌隆</v>
      </c>
      <c r="C2601" s="3" t="s">
        <v>2360</v>
      </c>
      <c r="D2601" s="3"/>
    </row>
    <row r="2602" customHeight="1" spans="1:4">
      <c r="A2602" s="3">
        <v>2598</v>
      </c>
      <c r="B2602" s="3" t="str">
        <f>"兰丽丽"</f>
        <v>兰丽丽</v>
      </c>
      <c r="C2602" s="3" t="s">
        <v>2361</v>
      </c>
      <c r="D2602" s="3"/>
    </row>
    <row r="2603" customHeight="1" spans="1:4">
      <c r="A2603" s="3">
        <v>2599</v>
      </c>
      <c r="B2603" s="3" t="str">
        <f>"王青"</f>
        <v>王青</v>
      </c>
      <c r="C2603" s="3" t="s">
        <v>2362</v>
      </c>
      <c r="D2603" s="3"/>
    </row>
    <row r="2604" customHeight="1" spans="1:4">
      <c r="A2604" s="3">
        <v>2600</v>
      </c>
      <c r="B2604" s="3" t="str">
        <f>"李秋"</f>
        <v>李秋</v>
      </c>
      <c r="C2604" s="3" t="s">
        <v>2363</v>
      </c>
      <c r="D2604" s="3"/>
    </row>
    <row r="2605" customHeight="1" spans="1:4">
      <c r="A2605" s="3">
        <v>2601</v>
      </c>
      <c r="B2605" s="3" t="str">
        <f>"羊小玲"</f>
        <v>羊小玲</v>
      </c>
      <c r="C2605" s="3" t="s">
        <v>1823</v>
      </c>
      <c r="D2605" s="3"/>
    </row>
    <row r="2606" customHeight="1" spans="1:4">
      <c r="A2606" s="3">
        <v>2602</v>
      </c>
      <c r="B2606" s="3" t="str">
        <f>"周贞廷"</f>
        <v>周贞廷</v>
      </c>
      <c r="C2606" s="3" t="s">
        <v>2364</v>
      </c>
      <c r="D2606" s="3"/>
    </row>
    <row r="2607" customHeight="1" spans="1:4">
      <c r="A2607" s="3">
        <v>2603</v>
      </c>
      <c r="B2607" s="3" t="str">
        <f>"符毓芝"</f>
        <v>符毓芝</v>
      </c>
      <c r="C2607" s="3" t="s">
        <v>2365</v>
      </c>
      <c r="D2607" s="3"/>
    </row>
    <row r="2608" customHeight="1" spans="1:4">
      <c r="A2608" s="3">
        <v>2604</v>
      </c>
      <c r="B2608" s="3" t="str">
        <f>"符姿庆"</f>
        <v>符姿庆</v>
      </c>
      <c r="C2608" s="3" t="s">
        <v>1028</v>
      </c>
      <c r="D2608" s="3"/>
    </row>
    <row r="2609" customHeight="1" spans="1:4">
      <c r="A2609" s="3">
        <v>2605</v>
      </c>
      <c r="B2609" s="3" t="str">
        <f>"王小连"</f>
        <v>王小连</v>
      </c>
      <c r="C2609" s="3" t="s">
        <v>369</v>
      </c>
      <c r="D2609" s="3"/>
    </row>
    <row r="2610" customHeight="1" spans="1:4">
      <c r="A2610" s="3">
        <v>2606</v>
      </c>
      <c r="B2610" s="3" t="str">
        <f>"林俏"</f>
        <v>林俏</v>
      </c>
      <c r="C2610" s="3" t="s">
        <v>2366</v>
      </c>
      <c r="D2610" s="3"/>
    </row>
    <row r="2611" customHeight="1" spans="1:4">
      <c r="A2611" s="3">
        <v>2607</v>
      </c>
      <c r="B2611" s="3" t="str">
        <f>"刘琦"</f>
        <v>刘琦</v>
      </c>
      <c r="C2611" s="3" t="s">
        <v>2367</v>
      </c>
      <c r="D2611" s="3"/>
    </row>
    <row r="2612" customHeight="1" spans="1:4">
      <c r="A2612" s="3">
        <v>2608</v>
      </c>
      <c r="B2612" s="3" t="str">
        <f>"陈文云"</f>
        <v>陈文云</v>
      </c>
      <c r="C2612" s="3" t="s">
        <v>2368</v>
      </c>
      <c r="D2612" s="3"/>
    </row>
    <row r="2613" customHeight="1" spans="1:4">
      <c r="A2613" s="3">
        <v>2609</v>
      </c>
      <c r="B2613" s="3" t="str">
        <f>"王海瑜"</f>
        <v>王海瑜</v>
      </c>
      <c r="C2613" s="3" t="s">
        <v>2369</v>
      </c>
      <c r="D2613" s="3"/>
    </row>
    <row r="2614" customHeight="1" spans="1:4">
      <c r="A2614" s="3">
        <v>2610</v>
      </c>
      <c r="B2614" s="3" t="str">
        <f>"李美莹"</f>
        <v>李美莹</v>
      </c>
      <c r="C2614" s="3" t="s">
        <v>786</v>
      </c>
      <c r="D2614" s="3"/>
    </row>
    <row r="2615" customHeight="1" spans="1:4">
      <c r="A2615" s="3">
        <v>2611</v>
      </c>
      <c r="B2615" s="3" t="str">
        <f>"林妹"</f>
        <v>林妹</v>
      </c>
      <c r="C2615" s="3" t="s">
        <v>2370</v>
      </c>
      <c r="D2615" s="3"/>
    </row>
    <row r="2616" customHeight="1" spans="1:4">
      <c r="A2616" s="3">
        <v>2612</v>
      </c>
      <c r="B2616" s="3" t="str">
        <f>"赵敏"</f>
        <v>赵敏</v>
      </c>
      <c r="C2616" s="3" t="s">
        <v>2371</v>
      </c>
      <c r="D2616" s="3"/>
    </row>
    <row r="2617" customHeight="1" spans="1:4">
      <c r="A2617" s="3">
        <v>2613</v>
      </c>
      <c r="B2617" s="3" t="str">
        <f>"林道奕"</f>
        <v>林道奕</v>
      </c>
      <c r="C2617" s="3" t="s">
        <v>2372</v>
      </c>
      <c r="D2617" s="3"/>
    </row>
    <row r="2618" customHeight="1" spans="1:4">
      <c r="A2618" s="3">
        <v>2614</v>
      </c>
      <c r="B2618" s="3" t="str">
        <f>"金淑慧"</f>
        <v>金淑慧</v>
      </c>
      <c r="C2618" s="3" t="s">
        <v>122</v>
      </c>
      <c r="D2618" s="3"/>
    </row>
    <row r="2619" customHeight="1" spans="1:4">
      <c r="A2619" s="3">
        <v>2615</v>
      </c>
      <c r="B2619" s="3" t="str">
        <f>"袁美冲"</f>
        <v>袁美冲</v>
      </c>
      <c r="C2619" s="3" t="s">
        <v>1576</v>
      </c>
      <c r="D2619" s="3"/>
    </row>
    <row r="2620" customHeight="1" spans="1:4">
      <c r="A2620" s="3">
        <v>2616</v>
      </c>
      <c r="B2620" s="3" t="str">
        <f>"曾静姣"</f>
        <v>曾静姣</v>
      </c>
      <c r="C2620" s="3" t="s">
        <v>2373</v>
      </c>
      <c r="D2620" s="3"/>
    </row>
    <row r="2621" customHeight="1" spans="1:4">
      <c r="A2621" s="3">
        <v>2617</v>
      </c>
      <c r="B2621" s="3" t="str">
        <f>"姜敏"</f>
        <v>姜敏</v>
      </c>
      <c r="C2621" s="3" t="s">
        <v>2374</v>
      </c>
      <c r="D2621" s="3"/>
    </row>
    <row r="2622" customHeight="1" spans="1:4">
      <c r="A2622" s="3">
        <v>2618</v>
      </c>
      <c r="B2622" s="3" t="str">
        <f>"刘旭"</f>
        <v>刘旭</v>
      </c>
      <c r="C2622" s="3" t="s">
        <v>2375</v>
      </c>
      <c r="D2622" s="3"/>
    </row>
    <row r="2623" customHeight="1" spans="1:4">
      <c r="A2623" s="3">
        <v>2619</v>
      </c>
      <c r="B2623" s="3" t="str">
        <f>"孙秀英"</f>
        <v>孙秀英</v>
      </c>
      <c r="C2623" s="3" t="s">
        <v>1711</v>
      </c>
      <c r="D2623" s="3"/>
    </row>
    <row r="2624" customHeight="1" spans="1:4">
      <c r="A2624" s="3">
        <v>2620</v>
      </c>
      <c r="B2624" s="3" t="str">
        <f>"王锡莲"</f>
        <v>王锡莲</v>
      </c>
      <c r="C2624" s="3" t="s">
        <v>1627</v>
      </c>
      <c r="D2624" s="3"/>
    </row>
    <row r="2625" customHeight="1" spans="1:4">
      <c r="A2625" s="3">
        <v>2621</v>
      </c>
      <c r="B2625" s="3" t="str">
        <f>"林颖"</f>
        <v>林颖</v>
      </c>
      <c r="C2625" s="3" t="s">
        <v>2376</v>
      </c>
      <c r="D2625" s="3"/>
    </row>
    <row r="2626" customHeight="1" spans="1:4">
      <c r="A2626" s="3">
        <v>2622</v>
      </c>
      <c r="B2626" s="3" t="str">
        <f>"蔡秋樱"</f>
        <v>蔡秋樱</v>
      </c>
      <c r="C2626" s="3" t="s">
        <v>2377</v>
      </c>
      <c r="D2626" s="3"/>
    </row>
    <row r="2627" customHeight="1" spans="1:4">
      <c r="A2627" s="3">
        <v>2623</v>
      </c>
      <c r="B2627" s="3" t="str">
        <f>"麦名娜"</f>
        <v>麦名娜</v>
      </c>
      <c r="C2627" s="3" t="s">
        <v>974</v>
      </c>
      <c r="D2627" s="3"/>
    </row>
    <row r="2628" customHeight="1" spans="1:4">
      <c r="A2628" s="3">
        <v>2624</v>
      </c>
      <c r="B2628" s="3" t="str">
        <f>"黄卓花"</f>
        <v>黄卓花</v>
      </c>
      <c r="C2628" s="3" t="s">
        <v>1624</v>
      </c>
      <c r="D2628" s="3"/>
    </row>
    <row r="2629" customHeight="1" spans="1:4">
      <c r="A2629" s="3">
        <v>2625</v>
      </c>
      <c r="B2629" s="3" t="str">
        <f>"张海青"</f>
        <v>张海青</v>
      </c>
      <c r="C2629" s="3" t="s">
        <v>523</v>
      </c>
      <c r="D2629" s="3"/>
    </row>
    <row r="2630" customHeight="1" spans="1:4">
      <c r="A2630" s="3">
        <v>2626</v>
      </c>
      <c r="B2630" s="3" t="str">
        <f>"邱小丹"</f>
        <v>邱小丹</v>
      </c>
      <c r="C2630" s="3" t="s">
        <v>2009</v>
      </c>
      <c r="D2630" s="3"/>
    </row>
    <row r="2631" customHeight="1" spans="1:4">
      <c r="A2631" s="3">
        <v>2627</v>
      </c>
      <c r="B2631" s="3" t="str">
        <f>"符永倩"</f>
        <v>符永倩</v>
      </c>
      <c r="C2631" s="3" t="s">
        <v>592</v>
      </c>
      <c r="D2631" s="3"/>
    </row>
    <row r="2632" customHeight="1" spans="1:4">
      <c r="A2632" s="3">
        <v>2628</v>
      </c>
      <c r="B2632" s="3" t="str">
        <f>"骆海霞"</f>
        <v>骆海霞</v>
      </c>
      <c r="C2632" s="3" t="s">
        <v>2378</v>
      </c>
      <c r="D2632" s="3"/>
    </row>
    <row r="2633" customHeight="1" spans="1:4">
      <c r="A2633" s="3">
        <v>2629</v>
      </c>
      <c r="B2633" s="3" t="str">
        <f>"吴周少"</f>
        <v>吴周少</v>
      </c>
      <c r="C2633" s="3" t="s">
        <v>1606</v>
      </c>
      <c r="D2633" s="3"/>
    </row>
    <row r="2634" customHeight="1" spans="1:4">
      <c r="A2634" s="3">
        <v>2630</v>
      </c>
      <c r="B2634" s="3" t="str">
        <f>"莫江婷"</f>
        <v>莫江婷</v>
      </c>
      <c r="C2634" s="3" t="s">
        <v>2379</v>
      </c>
      <c r="D2634" s="3"/>
    </row>
    <row r="2635" customHeight="1" spans="1:4">
      <c r="A2635" s="3">
        <v>2631</v>
      </c>
      <c r="B2635" s="3" t="str">
        <f>"符娜妮"</f>
        <v>符娜妮</v>
      </c>
      <c r="C2635" s="3" t="s">
        <v>1876</v>
      </c>
      <c r="D2635" s="3"/>
    </row>
    <row r="2636" customHeight="1" spans="1:4">
      <c r="A2636" s="3">
        <v>2632</v>
      </c>
      <c r="B2636" s="3" t="str">
        <f>"王蔓"</f>
        <v>王蔓</v>
      </c>
      <c r="C2636" s="3" t="s">
        <v>2380</v>
      </c>
      <c r="D2636" s="3"/>
    </row>
    <row r="2637" customHeight="1" spans="1:4">
      <c r="A2637" s="3">
        <v>2633</v>
      </c>
      <c r="B2637" s="3" t="str">
        <f>"符可燕"</f>
        <v>符可燕</v>
      </c>
      <c r="C2637" s="3" t="s">
        <v>1110</v>
      </c>
      <c r="D2637" s="3"/>
    </row>
    <row r="2638" customHeight="1" spans="1:4">
      <c r="A2638" s="3">
        <v>2634</v>
      </c>
      <c r="B2638" s="3" t="str">
        <f>"赵开静"</f>
        <v>赵开静</v>
      </c>
      <c r="C2638" s="3" t="s">
        <v>2381</v>
      </c>
      <c r="D2638" s="3"/>
    </row>
    <row r="2639" customHeight="1" spans="1:4">
      <c r="A2639" s="3">
        <v>2635</v>
      </c>
      <c r="B2639" s="3" t="str">
        <f>"王小燕"</f>
        <v>王小燕</v>
      </c>
      <c r="C2639" s="3" t="s">
        <v>2382</v>
      </c>
      <c r="D2639" s="3"/>
    </row>
    <row r="2640" customHeight="1" spans="1:4">
      <c r="A2640" s="3">
        <v>2636</v>
      </c>
      <c r="B2640" s="3" t="str">
        <f>"吴秀玲"</f>
        <v>吴秀玲</v>
      </c>
      <c r="C2640" s="3" t="s">
        <v>2383</v>
      </c>
      <c r="D2640" s="3"/>
    </row>
    <row r="2641" customHeight="1" spans="1:4">
      <c r="A2641" s="3">
        <v>2637</v>
      </c>
      <c r="B2641" s="3" t="str">
        <f>"姚春妙"</f>
        <v>姚春妙</v>
      </c>
      <c r="C2641" s="3" t="s">
        <v>2384</v>
      </c>
      <c r="D2641" s="3"/>
    </row>
    <row r="2642" customHeight="1" spans="1:4">
      <c r="A2642" s="3">
        <v>2638</v>
      </c>
      <c r="B2642" s="3" t="str">
        <f>"董丽涵han"</f>
        <v>董丽涵han</v>
      </c>
      <c r="C2642" s="3" t="s">
        <v>2385</v>
      </c>
      <c r="D2642" s="3"/>
    </row>
    <row r="2643" customHeight="1" spans="1:4">
      <c r="A2643" s="3">
        <v>2639</v>
      </c>
      <c r="B2643" s="3" t="str">
        <f>"张垂飞"</f>
        <v>张垂飞</v>
      </c>
      <c r="C2643" s="3" t="s">
        <v>200</v>
      </c>
      <c r="D2643" s="3"/>
    </row>
    <row r="2644" customHeight="1" spans="1:4">
      <c r="A2644" s="3">
        <v>2640</v>
      </c>
      <c r="B2644" s="3" t="str">
        <f>"陈冠娥"</f>
        <v>陈冠娥</v>
      </c>
      <c r="C2644" s="3" t="s">
        <v>2386</v>
      </c>
      <c r="D2644" s="3"/>
    </row>
    <row r="2645" customHeight="1" spans="1:4">
      <c r="A2645" s="3">
        <v>2641</v>
      </c>
      <c r="B2645" s="3" t="str">
        <f>"张恩祥"</f>
        <v>张恩祥</v>
      </c>
      <c r="C2645" s="3" t="s">
        <v>2387</v>
      </c>
      <c r="D2645" s="3"/>
    </row>
    <row r="2646" customHeight="1" spans="1:4">
      <c r="A2646" s="3">
        <v>2642</v>
      </c>
      <c r="B2646" s="3" t="str">
        <f>"张翠萍"</f>
        <v>张翠萍</v>
      </c>
      <c r="C2646" s="3" t="s">
        <v>2388</v>
      </c>
      <c r="D2646" s="3"/>
    </row>
    <row r="2647" customHeight="1" spans="1:4">
      <c r="A2647" s="3">
        <v>2643</v>
      </c>
      <c r="B2647" s="3" t="str">
        <f>"林芳青"</f>
        <v>林芳青</v>
      </c>
      <c r="C2647" s="3" t="s">
        <v>554</v>
      </c>
      <c r="D2647" s="3"/>
    </row>
    <row r="2648" customHeight="1" spans="1:4">
      <c r="A2648" s="3">
        <v>2644</v>
      </c>
      <c r="B2648" s="3" t="str">
        <f>"符秘豪"</f>
        <v>符秘豪</v>
      </c>
      <c r="C2648" s="3" t="s">
        <v>2389</v>
      </c>
      <c r="D2648" s="3"/>
    </row>
    <row r="2649" customHeight="1" spans="1:4">
      <c r="A2649" s="3">
        <v>2645</v>
      </c>
      <c r="B2649" s="3" t="str">
        <f>"李苗"</f>
        <v>李苗</v>
      </c>
      <c r="C2649" s="3" t="s">
        <v>2390</v>
      </c>
      <c r="D2649" s="3"/>
    </row>
    <row r="2650" customHeight="1" spans="1:4">
      <c r="A2650" s="3">
        <v>2646</v>
      </c>
      <c r="B2650" s="3" t="str">
        <f>"许美姗"</f>
        <v>许美姗</v>
      </c>
      <c r="C2650" s="3" t="s">
        <v>2391</v>
      </c>
      <c r="D2650" s="3"/>
    </row>
    <row r="2651" customHeight="1" spans="1:4">
      <c r="A2651" s="3">
        <v>2647</v>
      </c>
      <c r="B2651" s="3" t="str">
        <f>"吴茜茜"</f>
        <v>吴茜茜</v>
      </c>
      <c r="C2651" s="3" t="s">
        <v>2392</v>
      </c>
      <c r="D2651" s="3"/>
    </row>
    <row r="2652" customHeight="1" spans="1:4">
      <c r="A2652" s="3">
        <v>2648</v>
      </c>
      <c r="B2652" s="3" t="str">
        <f>"李娟"</f>
        <v>李娟</v>
      </c>
      <c r="C2652" s="3" t="s">
        <v>2393</v>
      </c>
      <c r="D2652" s="3"/>
    </row>
    <row r="2653" customHeight="1" spans="1:4">
      <c r="A2653" s="3">
        <v>2649</v>
      </c>
      <c r="B2653" s="3" t="str">
        <f>"林秋伴"</f>
        <v>林秋伴</v>
      </c>
      <c r="C2653" s="3" t="s">
        <v>2394</v>
      </c>
      <c r="D2653" s="3"/>
    </row>
    <row r="2654" customHeight="1" spans="1:4">
      <c r="A2654" s="3">
        <v>2650</v>
      </c>
      <c r="B2654" s="3" t="str">
        <f>"符龙衣"</f>
        <v>符龙衣</v>
      </c>
      <c r="C2654" s="3" t="s">
        <v>2395</v>
      </c>
      <c r="D2654" s="3"/>
    </row>
    <row r="2655" customHeight="1" spans="1:4">
      <c r="A2655" s="3">
        <v>2651</v>
      </c>
      <c r="B2655" s="3" t="str">
        <f>"谭金燕"</f>
        <v>谭金燕</v>
      </c>
      <c r="C2655" s="3" t="s">
        <v>2396</v>
      </c>
      <c r="D2655" s="3"/>
    </row>
    <row r="2656" customHeight="1" spans="1:4">
      <c r="A2656" s="3">
        <v>2652</v>
      </c>
      <c r="B2656" s="3" t="str">
        <f>"钟莹"</f>
        <v>钟莹</v>
      </c>
      <c r="C2656" s="3" t="s">
        <v>998</v>
      </c>
      <c r="D2656" s="3"/>
    </row>
    <row r="2657" customHeight="1" spans="1:4">
      <c r="A2657" s="3">
        <v>2653</v>
      </c>
      <c r="B2657" s="3" t="str">
        <f>"陆青雯"</f>
        <v>陆青雯</v>
      </c>
      <c r="C2657" s="3" t="s">
        <v>2393</v>
      </c>
      <c r="D2657" s="3"/>
    </row>
    <row r="2658" customHeight="1" spans="1:4">
      <c r="A2658" s="3">
        <v>2654</v>
      </c>
      <c r="B2658" s="3" t="str">
        <f>"苏虹"</f>
        <v>苏虹</v>
      </c>
      <c r="C2658" s="3" t="s">
        <v>454</v>
      </c>
      <c r="D2658" s="3"/>
    </row>
    <row r="2659" customHeight="1" spans="1:4">
      <c r="A2659" s="3">
        <v>2655</v>
      </c>
      <c r="B2659" s="3" t="str">
        <f>"李华冰"</f>
        <v>李华冰</v>
      </c>
      <c r="C2659" s="3" t="s">
        <v>2397</v>
      </c>
      <c r="D2659" s="3"/>
    </row>
    <row r="2660" customHeight="1" spans="1:4">
      <c r="A2660" s="3">
        <v>2656</v>
      </c>
      <c r="B2660" s="3" t="str">
        <f>"文欣"</f>
        <v>文欣</v>
      </c>
      <c r="C2660" s="3" t="s">
        <v>2398</v>
      </c>
      <c r="D2660" s="3"/>
    </row>
    <row r="2661" customHeight="1" spans="1:4">
      <c r="A2661" s="3">
        <v>2657</v>
      </c>
      <c r="B2661" s="3" t="str">
        <f>"陈春英"</f>
        <v>陈春英</v>
      </c>
      <c r="C2661" s="3" t="s">
        <v>490</v>
      </c>
      <c r="D2661" s="3"/>
    </row>
    <row r="2662" customHeight="1" spans="1:4">
      <c r="A2662" s="3">
        <v>2658</v>
      </c>
      <c r="B2662" s="3" t="str">
        <f>"韩晓敏"</f>
        <v>韩晓敏</v>
      </c>
      <c r="C2662" s="3" t="s">
        <v>2399</v>
      </c>
      <c r="D2662" s="3"/>
    </row>
    <row r="2663" customHeight="1" spans="1:4">
      <c r="A2663" s="3">
        <v>2659</v>
      </c>
      <c r="B2663" s="3" t="str">
        <f>"吕海燕"</f>
        <v>吕海燕</v>
      </c>
      <c r="C2663" s="3" t="s">
        <v>2400</v>
      </c>
      <c r="D2663" s="3"/>
    </row>
    <row r="2664" customHeight="1" spans="1:4">
      <c r="A2664" s="3">
        <v>2660</v>
      </c>
      <c r="B2664" s="3" t="str">
        <f>"吴丽汉"</f>
        <v>吴丽汉</v>
      </c>
      <c r="C2664" s="3" t="s">
        <v>2401</v>
      </c>
      <c r="D2664" s="3"/>
    </row>
    <row r="2665" customHeight="1" spans="1:4">
      <c r="A2665" s="3">
        <v>2661</v>
      </c>
      <c r="B2665" s="3" t="str">
        <f>"符丽荣"</f>
        <v>符丽荣</v>
      </c>
      <c r="C2665" s="3" t="s">
        <v>2402</v>
      </c>
      <c r="D2665" s="3"/>
    </row>
    <row r="2666" customHeight="1" spans="1:4">
      <c r="A2666" s="3">
        <v>2662</v>
      </c>
      <c r="B2666" s="3" t="str">
        <f>"唐国教"</f>
        <v>唐国教</v>
      </c>
      <c r="C2666" s="3" t="s">
        <v>2403</v>
      </c>
      <c r="D2666" s="3"/>
    </row>
    <row r="2667" customHeight="1" spans="1:4">
      <c r="A2667" s="3">
        <v>2663</v>
      </c>
      <c r="B2667" s="3" t="str">
        <f>"李振生"</f>
        <v>李振生</v>
      </c>
      <c r="C2667" s="3" t="s">
        <v>2404</v>
      </c>
      <c r="D2667" s="3"/>
    </row>
    <row r="2668" customHeight="1" spans="1:4">
      <c r="A2668" s="3">
        <v>2664</v>
      </c>
      <c r="B2668" s="3" t="str">
        <f>"符珠倩"</f>
        <v>符珠倩</v>
      </c>
      <c r="C2668" s="3" t="s">
        <v>2405</v>
      </c>
      <c r="D2668" s="3"/>
    </row>
    <row r="2669" customHeight="1" spans="1:4">
      <c r="A2669" s="3">
        <v>2665</v>
      </c>
      <c r="B2669" s="3" t="str">
        <f>"王江明"</f>
        <v>王江明</v>
      </c>
      <c r="C2669" s="3" t="s">
        <v>527</v>
      </c>
      <c r="D2669" s="3"/>
    </row>
    <row r="2670" customHeight="1" spans="1:4">
      <c r="A2670" s="3">
        <v>2666</v>
      </c>
      <c r="B2670" s="3" t="str">
        <f>"陈露"</f>
        <v>陈露</v>
      </c>
      <c r="C2670" s="3" t="s">
        <v>2406</v>
      </c>
      <c r="D2670" s="3"/>
    </row>
    <row r="2671" customHeight="1" spans="1:4">
      <c r="A2671" s="3">
        <v>2667</v>
      </c>
      <c r="B2671" s="3" t="str">
        <f>"邢冬警"</f>
        <v>邢冬警</v>
      </c>
      <c r="C2671" s="3" t="s">
        <v>2407</v>
      </c>
      <c r="D2671" s="3"/>
    </row>
    <row r="2672" customHeight="1" spans="1:4">
      <c r="A2672" s="3">
        <v>2668</v>
      </c>
      <c r="B2672" s="3" t="str">
        <f>"黎杜雷"</f>
        <v>黎杜雷</v>
      </c>
      <c r="C2672" s="3" t="s">
        <v>2408</v>
      </c>
      <c r="D2672" s="3"/>
    </row>
    <row r="2673" customHeight="1" spans="1:4">
      <c r="A2673" s="3">
        <v>2669</v>
      </c>
      <c r="B2673" s="3" t="str">
        <f>"林家铭"</f>
        <v>林家铭</v>
      </c>
      <c r="C2673" s="3" t="s">
        <v>2409</v>
      </c>
      <c r="D2673" s="3"/>
    </row>
    <row r="2674" customHeight="1" spans="1:4">
      <c r="A2674" s="3">
        <v>2670</v>
      </c>
      <c r="B2674" s="3" t="str">
        <f>"王紫繄"</f>
        <v>王紫繄</v>
      </c>
      <c r="C2674" s="3" t="s">
        <v>2410</v>
      </c>
      <c r="D2674" s="3"/>
    </row>
    <row r="2675" customHeight="1" spans="1:4">
      <c r="A2675" s="3">
        <v>2671</v>
      </c>
      <c r="B2675" s="3" t="str">
        <f>"吉训玲"</f>
        <v>吉训玲</v>
      </c>
      <c r="C2675" s="3" t="s">
        <v>2411</v>
      </c>
      <c r="D2675" s="3"/>
    </row>
    <row r="2676" customHeight="1" spans="1:4">
      <c r="A2676" s="3">
        <v>2672</v>
      </c>
      <c r="B2676" s="3" t="str">
        <f>"何燕婷"</f>
        <v>何燕婷</v>
      </c>
      <c r="C2676" s="3" t="s">
        <v>2412</v>
      </c>
      <c r="D2676" s="3"/>
    </row>
    <row r="2677" customHeight="1" spans="1:4">
      <c r="A2677" s="3">
        <v>2673</v>
      </c>
      <c r="B2677" s="3" t="str">
        <f>"霍宇珂"</f>
        <v>霍宇珂</v>
      </c>
      <c r="C2677" s="3" t="s">
        <v>2413</v>
      </c>
      <c r="D2677" s="3"/>
    </row>
    <row r="2678" customHeight="1" spans="1:4">
      <c r="A2678" s="3">
        <v>2674</v>
      </c>
      <c r="B2678" s="3" t="str">
        <f>"唐望锦"</f>
        <v>唐望锦</v>
      </c>
      <c r="C2678" s="3" t="s">
        <v>2414</v>
      </c>
      <c r="D2678" s="3"/>
    </row>
    <row r="2679" customHeight="1" spans="1:4">
      <c r="A2679" s="3">
        <v>2675</v>
      </c>
      <c r="B2679" s="3" t="str">
        <f>"卢家宏"</f>
        <v>卢家宏</v>
      </c>
      <c r="C2679" s="3" t="s">
        <v>2415</v>
      </c>
      <c r="D2679" s="3"/>
    </row>
    <row r="2680" customHeight="1" spans="1:4">
      <c r="A2680" s="3">
        <v>2676</v>
      </c>
      <c r="B2680" s="3" t="str">
        <f>"王华怡"</f>
        <v>王华怡</v>
      </c>
      <c r="C2680" s="3" t="s">
        <v>2416</v>
      </c>
      <c r="D2680" s="3"/>
    </row>
    <row r="2681" customHeight="1" spans="1:4">
      <c r="A2681" s="3">
        <v>2677</v>
      </c>
      <c r="B2681" s="3" t="str">
        <f>"王冰"</f>
        <v>王冰</v>
      </c>
      <c r="C2681" s="3" t="s">
        <v>2417</v>
      </c>
      <c r="D2681" s="3"/>
    </row>
    <row r="2682" customHeight="1" spans="1:4">
      <c r="A2682" s="3">
        <v>2678</v>
      </c>
      <c r="B2682" s="3" t="str">
        <f>"蔡彩梅"</f>
        <v>蔡彩梅</v>
      </c>
      <c r="C2682" s="3" t="s">
        <v>2418</v>
      </c>
      <c r="D2682" s="3"/>
    </row>
    <row r="2683" customHeight="1" spans="1:4">
      <c r="A2683" s="3">
        <v>2679</v>
      </c>
      <c r="B2683" s="3" t="str">
        <f>"翁子婕"</f>
        <v>翁子婕</v>
      </c>
      <c r="C2683" s="3" t="s">
        <v>2419</v>
      </c>
      <c r="D2683" s="3"/>
    </row>
    <row r="2684" customHeight="1" spans="1:4">
      <c r="A2684" s="3">
        <v>2680</v>
      </c>
      <c r="B2684" s="3" t="str">
        <f>"许惠莉"</f>
        <v>许惠莉</v>
      </c>
      <c r="C2684" s="3" t="s">
        <v>2420</v>
      </c>
      <c r="D2684" s="3"/>
    </row>
    <row r="2685" customHeight="1" spans="1:4">
      <c r="A2685" s="3">
        <v>2681</v>
      </c>
      <c r="B2685" s="3" t="str">
        <f>"林鹏"</f>
        <v>林鹏</v>
      </c>
      <c r="C2685" s="3" t="s">
        <v>2229</v>
      </c>
      <c r="D2685" s="3"/>
    </row>
    <row r="2686" customHeight="1" spans="1:4">
      <c r="A2686" s="3">
        <v>2682</v>
      </c>
      <c r="B2686" s="3" t="str">
        <f>"陈志霞"</f>
        <v>陈志霞</v>
      </c>
      <c r="C2686" s="3" t="s">
        <v>2421</v>
      </c>
      <c r="D2686" s="3"/>
    </row>
    <row r="2687" customHeight="1" spans="1:4">
      <c r="A2687" s="3">
        <v>2683</v>
      </c>
      <c r="B2687" s="3" t="str">
        <f>"李岩妃"</f>
        <v>李岩妃</v>
      </c>
      <c r="C2687" s="3" t="s">
        <v>2422</v>
      </c>
      <c r="D2687" s="3"/>
    </row>
    <row r="2688" customHeight="1" spans="1:4">
      <c r="A2688" s="3">
        <v>2684</v>
      </c>
      <c r="B2688" s="3" t="str">
        <f>"黎碧茵"</f>
        <v>黎碧茵</v>
      </c>
      <c r="C2688" s="3" t="s">
        <v>2423</v>
      </c>
      <c r="D2688" s="3"/>
    </row>
    <row r="2689" customHeight="1" spans="1:4">
      <c r="A2689" s="3">
        <v>2685</v>
      </c>
      <c r="B2689" s="3" t="str">
        <f>"颜怡仔"</f>
        <v>颜怡仔</v>
      </c>
      <c r="C2689" s="3" t="s">
        <v>2424</v>
      </c>
      <c r="D2689" s="3"/>
    </row>
    <row r="2690" customHeight="1" spans="1:4">
      <c r="A2690" s="3">
        <v>2686</v>
      </c>
      <c r="B2690" s="3" t="str">
        <f>"吴玉爱"</f>
        <v>吴玉爱</v>
      </c>
      <c r="C2690" s="3" t="s">
        <v>2425</v>
      </c>
      <c r="D2690" s="3"/>
    </row>
    <row r="2691" customHeight="1" spans="1:4">
      <c r="A2691" s="3">
        <v>2687</v>
      </c>
      <c r="B2691" s="3" t="str">
        <f>"郑世伟"</f>
        <v>郑世伟</v>
      </c>
      <c r="C2691" s="3" t="s">
        <v>2426</v>
      </c>
      <c r="D2691" s="3"/>
    </row>
    <row r="2692" customHeight="1" spans="1:4">
      <c r="A2692" s="3">
        <v>2688</v>
      </c>
      <c r="B2692" s="3" t="str">
        <f>"李卫萍"</f>
        <v>李卫萍</v>
      </c>
      <c r="C2692" s="3" t="s">
        <v>2427</v>
      </c>
      <c r="D2692" s="3"/>
    </row>
    <row r="2693" customHeight="1" spans="1:4">
      <c r="A2693" s="3">
        <v>2689</v>
      </c>
      <c r="B2693" s="3" t="str">
        <f>"王雄丽"</f>
        <v>王雄丽</v>
      </c>
      <c r="C2693" s="3" t="s">
        <v>2428</v>
      </c>
      <c r="D2693" s="3"/>
    </row>
    <row r="2694" customHeight="1" spans="1:4">
      <c r="A2694" s="3">
        <v>2690</v>
      </c>
      <c r="B2694" s="3" t="str">
        <f>"郭莹燕"</f>
        <v>郭莹燕</v>
      </c>
      <c r="C2694" s="3" t="s">
        <v>2429</v>
      </c>
      <c r="D2694" s="3"/>
    </row>
    <row r="2695" customHeight="1" spans="1:4">
      <c r="A2695" s="3">
        <v>2691</v>
      </c>
      <c r="B2695" s="3" t="str">
        <f>"陈启青"</f>
        <v>陈启青</v>
      </c>
      <c r="C2695" s="3" t="s">
        <v>523</v>
      </c>
      <c r="D2695" s="3"/>
    </row>
    <row r="2696" customHeight="1" spans="1:4">
      <c r="A2696" s="3">
        <v>2692</v>
      </c>
      <c r="B2696" s="3" t="str">
        <f>"苏又敏"</f>
        <v>苏又敏</v>
      </c>
      <c r="C2696" s="3" t="s">
        <v>2384</v>
      </c>
      <c r="D2696" s="3"/>
    </row>
    <row r="2697" customHeight="1" spans="1:4">
      <c r="A2697" s="3">
        <v>2693</v>
      </c>
      <c r="B2697" s="3" t="str">
        <f>"符志凯"</f>
        <v>符志凯</v>
      </c>
      <c r="C2697" s="3" t="s">
        <v>2430</v>
      </c>
      <c r="D2697" s="3"/>
    </row>
    <row r="2698" customHeight="1" spans="1:4">
      <c r="A2698" s="3">
        <v>2694</v>
      </c>
      <c r="B2698" s="3" t="str">
        <f>"刘冬艳"</f>
        <v>刘冬艳</v>
      </c>
      <c r="C2698" s="3" t="s">
        <v>2431</v>
      </c>
      <c r="D2698" s="3"/>
    </row>
    <row r="2699" customHeight="1" spans="1:4">
      <c r="A2699" s="3">
        <v>2695</v>
      </c>
      <c r="B2699" s="3" t="str">
        <f>"王秀妹"</f>
        <v>王秀妹</v>
      </c>
      <c r="C2699" s="3" t="s">
        <v>2432</v>
      </c>
      <c r="D2699" s="3"/>
    </row>
    <row r="2700" customHeight="1" spans="1:4">
      <c r="A2700" s="3">
        <v>2696</v>
      </c>
      <c r="B2700" s="3" t="str">
        <f>"李金燕"</f>
        <v>李金燕</v>
      </c>
      <c r="C2700" s="3" t="s">
        <v>2433</v>
      </c>
      <c r="D2700" s="3"/>
    </row>
    <row r="2701" customHeight="1" spans="1:4">
      <c r="A2701" s="3">
        <v>2697</v>
      </c>
      <c r="B2701" s="3" t="str">
        <f>"杨晶"</f>
        <v>杨晶</v>
      </c>
      <c r="C2701" s="3" t="s">
        <v>2434</v>
      </c>
      <c r="D2701" s="3"/>
    </row>
    <row r="2702" customHeight="1" spans="1:4">
      <c r="A2702" s="3">
        <v>2698</v>
      </c>
      <c r="B2702" s="3" t="str">
        <f>"林钦芳"</f>
        <v>林钦芳</v>
      </c>
      <c r="C2702" s="3" t="s">
        <v>2435</v>
      </c>
      <c r="D2702" s="3"/>
    </row>
    <row r="2703" customHeight="1" spans="1:4">
      <c r="A2703" s="3">
        <v>2699</v>
      </c>
      <c r="B2703" s="3" t="str">
        <f>"蒋子蔷"</f>
        <v>蒋子蔷</v>
      </c>
      <c r="C2703" s="3" t="s">
        <v>2436</v>
      </c>
      <c r="D2703" s="3"/>
    </row>
    <row r="2704" customHeight="1" spans="1:4">
      <c r="A2704" s="3">
        <v>2700</v>
      </c>
      <c r="B2704" s="3" t="str">
        <f>"唐小微"</f>
        <v>唐小微</v>
      </c>
      <c r="C2704" s="3" t="s">
        <v>2437</v>
      </c>
      <c r="D2704" s="3"/>
    </row>
    <row r="2705" customHeight="1" spans="1:4">
      <c r="A2705" s="3">
        <v>2701</v>
      </c>
      <c r="B2705" s="3" t="str">
        <f>"符佳梅"</f>
        <v>符佳梅</v>
      </c>
      <c r="C2705" s="3" t="s">
        <v>2438</v>
      </c>
      <c r="D2705" s="3"/>
    </row>
    <row r="2706" customHeight="1" spans="1:4">
      <c r="A2706" s="3">
        <v>2702</v>
      </c>
      <c r="B2706" s="3" t="str">
        <f>"符紫雯"</f>
        <v>符紫雯</v>
      </c>
      <c r="C2706" s="3" t="s">
        <v>64</v>
      </c>
      <c r="D2706" s="3"/>
    </row>
    <row r="2707" customHeight="1" spans="1:4">
      <c r="A2707" s="3">
        <v>2703</v>
      </c>
      <c r="B2707" s="3" t="str">
        <f>"徐有连"</f>
        <v>徐有连</v>
      </c>
      <c r="C2707" s="3" t="s">
        <v>2439</v>
      </c>
      <c r="D2707" s="3"/>
    </row>
    <row r="2708" customHeight="1" spans="1:4">
      <c r="A2708" s="3">
        <v>2704</v>
      </c>
      <c r="B2708" s="3" t="str">
        <f>"吴承忠"</f>
        <v>吴承忠</v>
      </c>
      <c r="C2708" s="3" t="s">
        <v>2440</v>
      </c>
      <c r="D2708" s="3"/>
    </row>
    <row r="2709" customHeight="1" spans="1:4">
      <c r="A2709" s="3">
        <v>2705</v>
      </c>
      <c r="B2709" s="3" t="str">
        <f>"符金妮"</f>
        <v>符金妮</v>
      </c>
      <c r="C2709" s="3" t="s">
        <v>2441</v>
      </c>
      <c r="D2709" s="3"/>
    </row>
    <row r="2710" customHeight="1" spans="1:4">
      <c r="A2710" s="3">
        <v>2706</v>
      </c>
      <c r="B2710" s="3" t="str">
        <f>"赵玉丹"</f>
        <v>赵玉丹</v>
      </c>
      <c r="C2710" s="3" t="s">
        <v>2442</v>
      </c>
      <c r="D2710" s="3"/>
    </row>
    <row r="2711" customHeight="1" spans="1:4">
      <c r="A2711" s="3">
        <v>2707</v>
      </c>
      <c r="B2711" s="3" t="str">
        <f>"宋晶霞"</f>
        <v>宋晶霞</v>
      </c>
      <c r="C2711" s="3" t="s">
        <v>2443</v>
      </c>
      <c r="D2711" s="3"/>
    </row>
    <row r="2712" customHeight="1" spans="1:4">
      <c r="A2712" s="3">
        <v>2708</v>
      </c>
      <c r="B2712" s="3" t="str">
        <f>"符有蓉"</f>
        <v>符有蓉</v>
      </c>
      <c r="C2712" s="3" t="s">
        <v>2444</v>
      </c>
      <c r="D2712" s="3"/>
    </row>
    <row r="2713" customHeight="1" spans="1:4">
      <c r="A2713" s="3">
        <v>2709</v>
      </c>
      <c r="B2713" s="3" t="str">
        <f>"王锡良"</f>
        <v>王锡良</v>
      </c>
      <c r="C2713" s="3" t="s">
        <v>2445</v>
      </c>
      <c r="D2713" s="3"/>
    </row>
    <row r="2714" customHeight="1" spans="1:4">
      <c r="A2714" s="3">
        <v>2710</v>
      </c>
      <c r="B2714" s="3" t="str">
        <f>"陈小婷"</f>
        <v>陈小婷</v>
      </c>
      <c r="C2714" s="3" t="s">
        <v>2446</v>
      </c>
      <c r="D2714" s="3"/>
    </row>
    <row r="2715" customHeight="1" spans="1:4">
      <c r="A2715" s="3">
        <v>2711</v>
      </c>
      <c r="B2715" s="3" t="str">
        <f>"范东永"</f>
        <v>范东永</v>
      </c>
      <c r="C2715" s="3" t="s">
        <v>2447</v>
      </c>
      <c r="D2715" s="3"/>
    </row>
    <row r="2716" customHeight="1" spans="1:4">
      <c r="A2716" s="3">
        <v>2712</v>
      </c>
      <c r="B2716" s="3" t="str">
        <f>"文秀薇"</f>
        <v>文秀薇</v>
      </c>
      <c r="C2716" s="3" t="s">
        <v>83</v>
      </c>
      <c r="D2716" s="3"/>
    </row>
    <row r="2717" customHeight="1" spans="1:4">
      <c r="A2717" s="3">
        <v>2713</v>
      </c>
      <c r="B2717" s="3" t="str">
        <f>"王佳莹"</f>
        <v>王佳莹</v>
      </c>
      <c r="C2717" s="3" t="s">
        <v>590</v>
      </c>
      <c r="D2717" s="3"/>
    </row>
    <row r="2718" customHeight="1" spans="1:4">
      <c r="A2718" s="3">
        <v>2714</v>
      </c>
      <c r="B2718" s="3" t="str">
        <f>"符冰"</f>
        <v>符冰</v>
      </c>
      <c r="C2718" s="3" t="s">
        <v>95</v>
      </c>
      <c r="D2718" s="3"/>
    </row>
    <row r="2719" customHeight="1" spans="1:4">
      <c r="A2719" s="3">
        <v>2715</v>
      </c>
      <c r="B2719" s="3" t="str">
        <f>"谢永宏"</f>
        <v>谢永宏</v>
      </c>
      <c r="C2719" s="3" t="s">
        <v>2448</v>
      </c>
      <c r="D2719" s="3"/>
    </row>
    <row r="2720" customHeight="1" spans="1:4">
      <c r="A2720" s="3">
        <v>2716</v>
      </c>
      <c r="B2720" s="3" t="str">
        <f>"羊昆妮"</f>
        <v>羊昆妮</v>
      </c>
      <c r="C2720" s="3" t="s">
        <v>1662</v>
      </c>
      <c r="D2720" s="3"/>
    </row>
    <row r="2721" customHeight="1" spans="1:4">
      <c r="A2721" s="3">
        <v>2717</v>
      </c>
      <c r="B2721" s="3" t="str">
        <f>"甘代东"</f>
        <v>甘代东</v>
      </c>
      <c r="C2721" s="3" t="s">
        <v>2449</v>
      </c>
      <c r="D2721" s="3"/>
    </row>
    <row r="2722" customHeight="1" spans="1:4">
      <c r="A2722" s="3">
        <v>2718</v>
      </c>
      <c r="B2722" s="3" t="str">
        <f>"符发和"</f>
        <v>符发和</v>
      </c>
      <c r="C2722" s="3" t="s">
        <v>2450</v>
      </c>
      <c r="D2722" s="3"/>
    </row>
    <row r="2723" customHeight="1" spans="1:4">
      <c r="A2723" s="3">
        <v>2719</v>
      </c>
      <c r="B2723" s="3" t="str">
        <f>"王佐美"</f>
        <v>王佐美</v>
      </c>
      <c r="C2723" s="3" t="s">
        <v>1790</v>
      </c>
      <c r="D2723" s="3"/>
    </row>
    <row r="2724" customHeight="1" spans="1:4">
      <c r="A2724" s="3">
        <v>2720</v>
      </c>
      <c r="B2724" s="3" t="str">
        <f>"吉丽洁"</f>
        <v>吉丽洁</v>
      </c>
      <c r="C2724" s="3" t="s">
        <v>2209</v>
      </c>
      <c r="D2724" s="3"/>
    </row>
    <row r="2725" customHeight="1" spans="1:4">
      <c r="A2725" s="3">
        <v>2721</v>
      </c>
      <c r="B2725" s="3" t="str">
        <f>"麦娱"</f>
        <v>麦娱</v>
      </c>
      <c r="C2725" s="3" t="s">
        <v>2001</v>
      </c>
      <c r="D2725" s="3"/>
    </row>
    <row r="2726" customHeight="1" spans="1:4">
      <c r="A2726" s="3">
        <v>2722</v>
      </c>
      <c r="B2726" s="3" t="str">
        <f>"王振霞"</f>
        <v>王振霞</v>
      </c>
      <c r="C2726" s="3" t="s">
        <v>2373</v>
      </c>
      <c r="D2726" s="3"/>
    </row>
    <row r="2727" customHeight="1" spans="1:4">
      <c r="A2727" s="3">
        <v>2723</v>
      </c>
      <c r="B2727" s="3" t="str">
        <f>"孙慧萍"</f>
        <v>孙慧萍</v>
      </c>
      <c r="C2727" s="3" t="s">
        <v>2451</v>
      </c>
      <c r="D2727" s="3"/>
    </row>
    <row r="2728" customHeight="1" spans="1:4">
      <c r="A2728" s="3">
        <v>2724</v>
      </c>
      <c r="B2728" s="3" t="str">
        <f>"曾文锦"</f>
        <v>曾文锦</v>
      </c>
      <c r="C2728" s="3" t="s">
        <v>2452</v>
      </c>
      <c r="D2728" s="3"/>
    </row>
    <row r="2729" customHeight="1" spans="1:4">
      <c r="A2729" s="3">
        <v>2725</v>
      </c>
      <c r="B2729" s="3" t="str">
        <f>"高莹"</f>
        <v>高莹</v>
      </c>
      <c r="C2729" s="3" t="s">
        <v>844</v>
      </c>
      <c r="D2729" s="3"/>
    </row>
    <row r="2730" customHeight="1" spans="1:4">
      <c r="A2730" s="3">
        <v>2726</v>
      </c>
      <c r="B2730" s="3" t="str">
        <f>"王春晓"</f>
        <v>王春晓</v>
      </c>
      <c r="C2730" s="3" t="s">
        <v>2453</v>
      </c>
      <c r="D2730" s="3"/>
    </row>
    <row r="2731" customHeight="1" spans="1:4">
      <c r="A2731" s="3">
        <v>2727</v>
      </c>
      <c r="B2731" s="3" t="str">
        <f>"陈春妮"</f>
        <v>陈春妮</v>
      </c>
      <c r="C2731" s="3" t="s">
        <v>2454</v>
      </c>
      <c r="D2731" s="3"/>
    </row>
    <row r="2732" customHeight="1" spans="1:4">
      <c r="A2732" s="3">
        <v>2728</v>
      </c>
      <c r="B2732" s="3" t="str">
        <f>"蒲英尾"</f>
        <v>蒲英尾</v>
      </c>
      <c r="C2732" s="3" t="s">
        <v>2455</v>
      </c>
      <c r="D2732" s="3"/>
    </row>
    <row r="2733" customHeight="1" spans="1:4">
      <c r="A2733" s="3">
        <v>2729</v>
      </c>
      <c r="B2733" s="3" t="str">
        <f>"何芬"</f>
        <v>何芬</v>
      </c>
      <c r="C2733" s="3" t="s">
        <v>2456</v>
      </c>
      <c r="D2733" s="3"/>
    </row>
    <row r="2734" customHeight="1" spans="1:4">
      <c r="A2734" s="3">
        <v>2730</v>
      </c>
      <c r="B2734" s="3" t="str">
        <f>"吉亚琴"</f>
        <v>吉亚琴</v>
      </c>
      <c r="C2734" s="3" t="s">
        <v>2457</v>
      </c>
      <c r="D2734" s="3"/>
    </row>
    <row r="2735" customHeight="1" spans="1:4">
      <c r="A2735" s="3">
        <v>2731</v>
      </c>
      <c r="B2735" s="3" t="str">
        <f>"文香丹"</f>
        <v>文香丹</v>
      </c>
      <c r="C2735" s="3" t="s">
        <v>2458</v>
      </c>
      <c r="D2735" s="3"/>
    </row>
    <row r="2736" customHeight="1" spans="1:4">
      <c r="A2736" s="3">
        <v>2732</v>
      </c>
      <c r="B2736" s="3" t="str">
        <f>"谢爱娜"</f>
        <v>谢爱娜</v>
      </c>
      <c r="C2736" s="3" t="s">
        <v>2459</v>
      </c>
      <c r="D2736" s="3"/>
    </row>
    <row r="2737" customHeight="1" spans="1:4">
      <c r="A2737" s="3">
        <v>2733</v>
      </c>
      <c r="B2737" s="3" t="str">
        <f>"冯晓烽"</f>
        <v>冯晓烽</v>
      </c>
      <c r="C2737" s="3" t="s">
        <v>2460</v>
      </c>
      <c r="D2737" s="3"/>
    </row>
    <row r="2738" customHeight="1" spans="1:4">
      <c r="A2738" s="3">
        <v>2734</v>
      </c>
      <c r="B2738" s="3" t="str">
        <f>"李玉婷"</f>
        <v>李玉婷</v>
      </c>
      <c r="C2738" s="3" t="s">
        <v>2104</v>
      </c>
      <c r="D2738" s="3"/>
    </row>
    <row r="2739" customHeight="1" spans="1:4">
      <c r="A2739" s="3">
        <v>2735</v>
      </c>
      <c r="B2739" s="3" t="str">
        <f>"陈秀香"</f>
        <v>陈秀香</v>
      </c>
      <c r="C2739" s="3" t="s">
        <v>2461</v>
      </c>
      <c r="D2739" s="3"/>
    </row>
    <row r="2740" customHeight="1" spans="1:4">
      <c r="A2740" s="3">
        <v>2736</v>
      </c>
      <c r="B2740" s="3" t="str">
        <f>"梁媚"</f>
        <v>梁媚</v>
      </c>
      <c r="C2740" s="3" t="s">
        <v>2462</v>
      </c>
      <c r="D2740" s="3"/>
    </row>
    <row r="2741" customHeight="1" spans="1:4">
      <c r="A2741" s="3">
        <v>2737</v>
      </c>
      <c r="B2741" s="3" t="str">
        <f>"曾纪琅"</f>
        <v>曾纪琅</v>
      </c>
      <c r="C2741" s="3" t="s">
        <v>2463</v>
      </c>
      <c r="D2741" s="3"/>
    </row>
    <row r="2742" customHeight="1" spans="1:4">
      <c r="A2742" s="3">
        <v>2738</v>
      </c>
      <c r="B2742" s="3" t="str">
        <f>"石萃薇"</f>
        <v>石萃薇</v>
      </c>
      <c r="C2742" s="3" t="s">
        <v>2464</v>
      </c>
      <c r="D2742" s="3"/>
    </row>
    <row r="2743" customHeight="1" spans="1:4">
      <c r="A2743" s="3">
        <v>2739</v>
      </c>
      <c r="B2743" s="3" t="str">
        <f>"孙慧梅"</f>
        <v>孙慧梅</v>
      </c>
      <c r="C2743" s="3" t="s">
        <v>1892</v>
      </c>
      <c r="D2743" s="3"/>
    </row>
    <row r="2744" customHeight="1" spans="1:4">
      <c r="A2744" s="3">
        <v>2740</v>
      </c>
      <c r="B2744" s="3" t="str">
        <f>"王彩莹"</f>
        <v>王彩莹</v>
      </c>
      <c r="C2744" s="3" t="s">
        <v>2465</v>
      </c>
      <c r="D2744" s="3"/>
    </row>
    <row r="2745" customHeight="1" spans="1:4">
      <c r="A2745" s="3">
        <v>2741</v>
      </c>
      <c r="B2745" s="3" t="str">
        <f>"陈韩如"</f>
        <v>陈韩如</v>
      </c>
      <c r="C2745" s="3" t="s">
        <v>2466</v>
      </c>
      <c r="D2745" s="3"/>
    </row>
    <row r="2746" customHeight="1" spans="1:4">
      <c r="A2746" s="3">
        <v>2742</v>
      </c>
      <c r="B2746" s="3" t="str">
        <f>"蔡顺序"</f>
        <v>蔡顺序</v>
      </c>
      <c r="C2746" s="3" t="s">
        <v>2467</v>
      </c>
      <c r="D2746" s="3"/>
    </row>
    <row r="2747" customHeight="1" spans="1:4">
      <c r="A2747" s="3">
        <v>2743</v>
      </c>
      <c r="B2747" s="3" t="str">
        <f>"王心梅"</f>
        <v>王心梅</v>
      </c>
      <c r="C2747" s="3" t="s">
        <v>2468</v>
      </c>
      <c r="D2747" s="3"/>
    </row>
    <row r="2748" customHeight="1" spans="1:4">
      <c r="A2748" s="3">
        <v>2744</v>
      </c>
      <c r="B2748" s="3" t="str">
        <f>"郑青见"</f>
        <v>郑青见</v>
      </c>
      <c r="C2748" s="3" t="s">
        <v>2469</v>
      </c>
      <c r="D2748" s="3"/>
    </row>
    <row r="2749" customHeight="1" spans="1:4">
      <c r="A2749" s="3">
        <v>2745</v>
      </c>
      <c r="B2749" s="3" t="str">
        <f>"陈虹秀"</f>
        <v>陈虹秀</v>
      </c>
      <c r="C2749" s="3" t="s">
        <v>2470</v>
      </c>
      <c r="D2749" s="3"/>
    </row>
    <row r="2750" customHeight="1" spans="1:4">
      <c r="A2750" s="3">
        <v>2746</v>
      </c>
      <c r="B2750" s="3" t="str">
        <f>"黎定妹"</f>
        <v>黎定妹</v>
      </c>
      <c r="C2750" s="3" t="s">
        <v>2471</v>
      </c>
      <c r="D2750" s="3"/>
    </row>
    <row r="2751" customHeight="1" spans="1:4">
      <c r="A2751" s="3">
        <v>2747</v>
      </c>
      <c r="B2751" s="3" t="str">
        <f>"邢增睿"</f>
        <v>邢增睿</v>
      </c>
      <c r="C2751" s="3" t="s">
        <v>2472</v>
      </c>
      <c r="D2751" s="3"/>
    </row>
    <row r="2752" customHeight="1" spans="1:4">
      <c r="A2752" s="3">
        <v>2748</v>
      </c>
      <c r="B2752" s="3" t="str">
        <f>"梁春芳"</f>
        <v>梁春芳</v>
      </c>
      <c r="C2752" s="3" t="s">
        <v>2473</v>
      </c>
      <c r="D2752" s="3"/>
    </row>
    <row r="2753" customHeight="1" spans="1:4">
      <c r="A2753" s="3">
        <v>2749</v>
      </c>
      <c r="B2753" s="3" t="str">
        <f>"朱奕烹"</f>
        <v>朱奕烹</v>
      </c>
      <c r="C2753" s="3" t="s">
        <v>1889</v>
      </c>
      <c r="D2753" s="3"/>
    </row>
    <row r="2754" customHeight="1" spans="1:4">
      <c r="A2754" s="3">
        <v>2750</v>
      </c>
      <c r="B2754" s="3" t="str">
        <f>"胡碧珍"</f>
        <v>胡碧珍</v>
      </c>
      <c r="C2754" s="3" t="s">
        <v>2474</v>
      </c>
      <c r="D2754" s="3"/>
    </row>
    <row r="2755" customHeight="1" spans="1:4">
      <c r="A2755" s="3">
        <v>2751</v>
      </c>
      <c r="B2755" s="3" t="str">
        <f>"纪清峰"</f>
        <v>纪清峰</v>
      </c>
      <c r="C2755" s="3" t="s">
        <v>2475</v>
      </c>
      <c r="D2755" s="3"/>
    </row>
    <row r="2756" customHeight="1" spans="1:4">
      <c r="A2756" s="3">
        <v>2752</v>
      </c>
      <c r="B2756" s="3" t="str">
        <f>"周子棋"</f>
        <v>周子棋</v>
      </c>
      <c r="C2756" s="3" t="s">
        <v>2476</v>
      </c>
      <c r="D2756" s="3"/>
    </row>
    <row r="2757" customHeight="1" spans="1:4">
      <c r="A2757" s="3">
        <v>2753</v>
      </c>
      <c r="B2757" s="3" t="str">
        <f>"罗太飞"</f>
        <v>罗太飞</v>
      </c>
      <c r="C2757" s="3" t="s">
        <v>2477</v>
      </c>
      <c r="D2757" s="3"/>
    </row>
    <row r="2758" customHeight="1" spans="1:4">
      <c r="A2758" s="3">
        <v>2754</v>
      </c>
      <c r="B2758" s="3" t="str">
        <f>"向伟"</f>
        <v>向伟</v>
      </c>
      <c r="C2758" s="3" t="s">
        <v>2478</v>
      </c>
      <c r="D2758" s="3"/>
    </row>
    <row r="2759" customHeight="1" spans="1:4">
      <c r="A2759" s="3">
        <v>2755</v>
      </c>
      <c r="B2759" s="3" t="str">
        <f>"冯群"</f>
        <v>冯群</v>
      </c>
      <c r="C2759" s="3" t="s">
        <v>2479</v>
      </c>
      <c r="D2759" s="3"/>
    </row>
    <row r="2760" customHeight="1" spans="1:4">
      <c r="A2760" s="3">
        <v>2756</v>
      </c>
      <c r="B2760" s="3" t="str">
        <f>"曾勇临"</f>
        <v>曾勇临</v>
      </c>
      <c r="C2760" s="3" t="s">
        <v>2480</v>
      </c>
      <c r="D2760" s="3"/>
    </row>
    <row r="2761" customHeight="1" spans="1:4">
      <c r="A2761" s="3">
        <v>2757</v>
      </c>
      <c r="B2761" s="3" t="str">
        <f>"王美丹"</f>
        <v>王美丹</v>
      </c>
      <c r="C2761" s="3" t="s">
        <v>2481</v>
      </c>
      <c r="D2761" s="3"/>
    </row>
    <row r="2762" customHeight="1" spans="1:4">
      <c r="A2762" s="3">
        <v>2758</v>
      </c>
      <c r="B2762" s="3" t="str">
        <f>"龙知识"</f>
        <v>龙知识</v>
      </c>
      <c r="C2762" s="3" t="s">
        <v>2482</v>
      </c>
      <c r="D2762" s="3"/>
    </row>
    <row r="2763" customHeight="1" spans="1:4">
      <c r="A2763" s="3">
        <v>2759</v>
      </c>
      <c r="B2763" s="3" t="str">
        <f>"陈咪咪"</f>
        <v>陈咪咪</v>
      </c>
      <c r="C2763" s="3" t="s">
        <v>2483</v>
      </c>
      <c r="D2763" s="3"/>
    </row>
    <row r="2764" customHeight="1" spans="1:4">
      <c r="A2764" s="3">
        <v>2760</v>
      </c>
      <c r="B2764" s="3" t="str">
        <f>"李寨"</f>
        <v>李寨</v>
      </c>
      <c r="C2764" s="3" t="s">
        <v>2484</v>
      </c>
      <c r="D2764" s="3"/>
    </row>
    <row r="2765" customHeight="1" spans="1:4">
      <c r="A2765" s="3">
        <v>2761</v>
      </c>
      <c r="B2765" s="3" t="str">
        <f>"杜小曼"</f>
        <v>杜小曼</v>
      </c>
      <c r="C2765" s="3" t="s">
        <v>2485</v>
      </c>
      <c r="D2765" s="3"/>
    </row>
    <row r="2766" customHeight="1" spans="1:4">
      <c r="A2766" s="3">
        <v>2762</v>
      </c>
      <c r="B2766" s="3" t="str">
        <f>"符朝珍"</f>
        <v>符朝珍</v>
      </c>
      <c r="C2766" s="3" t="s">
        <v>596</v>
      </c>
      <c r="D2766" s="3"/>
    </row>
    <row r="2767" customHeight="1" spans="1:4">
      <c r="A2767" s="3">
        <v>2763</v>
      </c>
      <c r="B2767" s="3" t="str">
        <f>"张楚楚"</f>
        <v>张楚楚</v>
      </c>
      <c r="C2767" s="3" t="s">
        <v>2486</v>
      </c>
      <c r="D2767" s="3"/>
    </row>
    <row r="2768" customHeight="1" spans="1:4">
      <c r="A2768" s="3">
        <v>2764</v>
      </c>
      <c r="B2768" s="3" t="str">
        <f>"符慧敏"</f>
        <v>符慧敏</v>
      </c>
      <c r="C2768" s="3" t="s">
        <v>2487</v>
      </c>
      <c r="D2768" s="3"/>
    </row>
    <row r="2769" customHeight="1" spans="1:4">
      <c r="A2769" s="3">
        <v>2765</v>
      </c>
      <c r="B2769" s="3" t="str">
        <f>"吴莉珠"</f>
        <v>吴莉珠</v>
      </c>
      <c r="C2769" s="3" t="s">
        <v>2488</v>
      </c>
      <c r="D2769" s="3"/>
    </row>
    <row r="2770" customHeight="1" spans="1:4">
      <c r="A2770" s="3">
        <v>2766</v>
      </c>
      <c r="B2770" s="3" t="str">
        <f>"张莹"</f>
        <v>张莹</v>
      </c>
      <c r="C2770" s="3" t="s">
        <v>1576</v>
      </c>
      <c r="D2770" s="3"/>
    </row>
    <row r="2771" customHeight="1" spans="1:4">
      <c r="A2771" s="3">
        <v>2767</v>
      </c>
      <c r="B2771" s="3" t="str">
        <f>"符明芳"</f>
        <v>符明芳</v>
      </c>
      <c r="C2771" s="3" t="s">
        <v>2489</v>
      </c>
      <c r="D2771" s="3"/>
    </row>
    <row r="2772" customHeight="1" spans="1:4">
      <c r="A2772" s="3">
        <v>2768</v>
      </c>
      <c r="B2772" s="3" t="str">
        <f>"吉灵燕"</f>
        <v>吉灵燕</v>
      </c>
      <c r="C2772" s="3" t="s">
        <v>2490</v>
      </c>
      <c r="D2772" s="3"/>
    </row>
    <row r="2773" customHeight="1" spans="1:4">
      <c r="A2773" s="3">
        <v>2769</v>
      </c>
      <c r="B2773" s="3" t="str">
        <f>"符菊梅"</f>
        <v>符菊梅</v>
      </c>
      <c r="C2773" s="3" t="s">
        <v>2491</v>
      </c>
      <c r="D2773" s="3"/>
    </row>
    <row r="2774" customHeight="1" spans="1:4">
      <c r="A2774" s="3">
        <v>2770</v>
      </c>
      <c r="B2774" s="3" t="str">
        <f>"黄谢"</f>
        <v>黄谢</v>
      </c>
      <c r="C2774" s="3" t="s">
        <v>2492</v>
      </c>
      <c r="D2774" s="3"/>
    </row>
    <row r="2775" customHeight="1" spans="1:4">
      <c r="A2775" s="3">
        <v>2771</v>
      </c>
      <c r="B2775" s="3" t="str">
        <f>"何静"</f>
        <v>何静</v>
      </c>
      <c r="C2775" s="3" t="s">
        <v>2493</v>
      </c>
      <c r="D2775" s="3"/>
    </row>
    <row r="2776" customHeight="1" spans="1:4">
      <c r="A2776" s="3">
        <v>2772</v>
      </c>
      <c r="B2776" s="3" t="str">
        <f>"詹淋雅"</f>
        <v>詹淋雅</v>
      </c>
      <c r="C2776" s="3" t="s">
        <v>2494</v>
      </c>
      <c r="D2776" s="3"/>
    </row>
    <row r="2777" customHeight="1" spans="1:4">
      <c r="A2777" s="3">
        <v>2773</v>
      </c>
      <c r="B2777" s="3" t="str">
        <f>"陈惠楠"</f>
        <v>陈惠楠</v>
      </c>
      <c r="C2777" s="3" t="s">
        <v>2495</v>
      </c>
      <c r="D2777" s="3"/>
    </row>
    <row r="2778" customHeight="1" spans="1:4">
      <c r="A2778" s="3">
        <v>2774</v>
      </c>
      <c r="B2778" s="3" t="str">
        <f>"陈建文"</f>
        <v>陈建文</v>
      </c>
      <c r="C2778" s="3" t="s">
        <v>2496</v>
      </c>
      <c r="D2778" s="3"/>
    </row>
    <row r="2779" customHeight="1" spans="1:4">
      <c r="A2779" s="3">
        <v>2775</v>
      </c>
      <c r="B2779" s="3" t="str">
        <f>"张燕燕"</f>
        <v>张燕燕</v>
      </c>
      <c r="C2779" s="3" t="s">
        <v>2497</v>
      </c>
      <c r="D2779" s="3"/>
    </row>
    <row r="2780" customHeight="1" spans="1:4">
      <c r="A2780" s="3">
        <v>2776</v>
      </c>
      <c r="B2780" s="3" t="str">
        <f>"丁乐于"</f>
        <v>丁乐于</v>
      </c>
      <c r="C2780" s="3" t="s">
        <v>2498</v>
      </c>
      <c r="D2780" s="3"/>
    </row>
    <row r="2781" customHeight="1" spans="1:4">
      <c r="A2781" s="3">
        <v>2777</v>
      </c>
      <c r="B2781" s="3" t="str">
        <f>"陈仔慧"</f>
        <v>陈仔慧</v>
      </c>
      <c r="C2781" s="3" t="s">
        <v>2499</v>
      </c>
      <c r="D2781" s="3"/>
    </row>
    <row r="2782" customHeight="1" spans="1:4">
      <c r="A2782" s="3">
        <v>2778</v>
      </c>
      <c r="B2782" s="3" t="str">
        <f>"包莹莹"</f>
        <v>包莹莹</v>
      </c>
      <c r="C2782" s="3" t="s">
        <v>991</v>
      </c>
      <c r="D2782" s="3"/>
    </row>
    <row r="2783" customHeight="1" spans="1:4">
      <c r="A2783" s="3">
        <v>2779</v>
      </c>
      <c r="B2783" s="3" t="str">
        <f>"范芳菲"</f>
        <v>范芳菲</v>
      </c>
      <c r="C2783" s="3" t="s">
        <v>2500</v>
      </c>
      <c r="D2783" s="3"/>
    </row>
    <row r="2784" customHeight="1" spans="1:4">
      <c r="A2784" s="3">
        <v>2780</v>
      </c>
      <c r="B2784" s="3" t="str">
        <f>"冯滨滨"</f>
        <v>冯滨滨</v>
      </c>
      <c r="C2784" s="3" t="s">
        <v>797</v>
      </c>
      <c r="D2784" s="3"/>
    </row>
    <row r="2785" customHeight="1" spans="1:4">
      <c r="A2785" s="3">
        <v>2781</v>
      </c>
      <c r="B2785" s="3" t="str">
        <f>"钟学帆"</f>
        <v>钟学帆</v>
      </c>
      <c r="C2785" s="3" t="s">
        <v>2501</v>
      </c>
      <c r="D2785" s="3"/>
    </row>
    <row r="2786" customHeight="1" spans="1:4">
      <c r="A2786" s="3">
        <v>2782</v>
      </c>
      <c r="B2786" s="3" t="str">
        <f>"符金珠"</f>
        <v>符金珠</v>
      </c>
      <c r="C2786" s="3" t="s">
        <v>1576</v>
      </c>
      <c r="D2786" s="3"/>
    </row>
    <row r="2787" customHeight="1" spans="1:4">
      <c r="A2787" s="3">
        <v>2783</v>
      </c>
      <c r="B2787" s="3" t="str">
        <f>"曾琼逸"</f>
        <v>曾琼逸</v>
      </c>
      <c r="C2787" s="3" t="s">
        <v>2502</v>
      </c>
      <c r="D2787" s="3"/>
    </row>
    <row r="2788" customHeight="1" spans="1:4">
      <c r="A2788" s="3">
        <v>2784</v>
      </c>
      <c r="B2788" s="3" t="str">
        <f>"赵雪慧"</f>
        <v>赵雪慧</v>
      </c>
      <c r="C2788" s="3" t="s">
        <v>2188</v>
      </c>
      <c r="D2788" s="3"/>
    </row>
    <row r="2789" customHeight="1" spans="1:4">
      <c r="A2789" s="3">
        <v>2785</v>
      </c>
      <c r="B2789" s="3" t="str">
        <f>"梁承军"</f>
        <v>梁承军</v>
      </c>
      <c r="C2789" s="3" t="s">
        <v>2503</v>
      </c>
      <c r="D2789" s="3"/>
    </row>
    <row r="2790" customHeight="1" spans="1:4">
      <c r="A2790" s="3">
        <v>2786</v>
      </c>
      <c r="B2790" s="3" t="str">
        <f>"张以忱"</f>
        <v>张以忱</v>
      </c>
      <c r="C2790" s="3" t="s">
        <v>1839</v>
      </c>
      <c r="D2790" s="3"/>
    </row>
    <row r="2791" customHeight="1" spans="1:4">
      <c r="A2791" s="3">
        <v>2787</v>
      </c>
      <c r="B2791" s="3" t="str">
        <f>"王玉敏"</f>
        <v>王玉敏</v>
      </c>
      <c r="C2791" s="3" t="s">
        <v>2504</v>
      </c>
      <c r="D2791" s="3"/>
    </row>
    <row r="2792" customHeight="1" spans="1:4">
      <c r="A2792" s="3">
        <v>2788</v>
      </c>
      <c r="B2792" s="3" t="str">
        <f>"唐文颜"</f>
        <v>唐文颜</v>
      </c>
      <c r="C2792" s="3" t="s">
        <v>2505</v>
      </c>
      <c r="D2792" s="3"/>
    </row>
    <row r="2793" customHeight="1" spans="1:4">
      <c r="A2793" s="3">
        <v>2789</v>
      </c>
      <c r="B2793" s="3" t="str">
        <f>"钟高慧"</f>
        <v>钟高慧</v>
      </c>
      <c r="C2793" s="3" t="s">
        <v>130</v>
      </c>
      <c r="D2793" s="3"/>
    </row>
    <row r="2794" customHeight="1" spans="1:4">
      <c r="A2794" s="3">
        <v>2790</v>
      </c>
      <c r="B2794" s="3" t="str">
        <f>"林佳佳"</f>
        <v>林佳佳</v>
      </c>
      <c r="C2794" s="3" t="s">
        <v>2506</v>
      </c>
      <c r="D2794" s="3"/>
    </row>
    <row r="2795" customHeight="1" spans="1:4">
      <c r="A2795" s="3">
        <v>2791</v>
      </c>
      <c r="B2795" s="3" t="str">
        <f>"蒲蕾蕾"</f>
        <v>蒲蕾蕾</v>
      </c>
      <c r="C2795" s="3" t="s">
        <v>2507</v>
      </c>
      <c r="D2795" s="3"/>
    </row>
    <row r="2796" customHeight="1" spans="1:4">
      <c r="A2796" s="3">
        <v>2792</v>
      </c>
      <c r="B2796" s="3" t="str">
        <f>"薛妹妍"</f>
        <v>薛妹妍</v>
      </c>
      <c r="C2796" s="3" t="s">
        <v>688</v>
      </c>
      <c r="D2796" s="3"/>
    </row>
    <row r="2797" customHeight="1" spans="1:4">
      <c r="A2797" s="3">
        <v>2793</v>
      </c>
      <c r="B2797" s="3" t="str">
        <f>"全思语"</f>
        <v>全思语</v>
      </c>
      <c r="C2797" s="3" t="s">
        <v>2508</v>
      </c>
      <c r="D2797" s="3"/>
    </row>
    <row r="2798" customHeight="1" spans="1:4">
      <c r="A2798" s="3">
        <v>2794</v>
      </c>
      <c r="B2798" s="3" t="str">
        <f>"陈秋月"</f>
        <v>陈秋月</v>
      </c>
      <c r="C2798" s="3" t="s">
        <v>2509</v>
      </c>
      <c r="D2798" s="3"/>
    </row>
    <row r="2799" customHeight="1" spans="1:4">
      <c r="A2799" s="3">
        <v>2795</v>
      </c>
      <c r="B2799" s="3" t="str">
        <f>"韦妮"</f>
        <v>韦妮</v>
      </c>
      <c r="C2799" s="3" t="s">
        <v>1546</v>
      </c>
      <c r="D2799" s="3"/>
    </row>
    <row r="2800" customHeight="1" spans="1:4">
      <c r="A2800" s="3">
        <v>2796</v>
      </c>
      <c r="B2800" s="3" t="str">
        <f>"符国玉"</f>
        <v>符国玉</v>
      </c>
      <c r="C2800" s="3" t="s">
        <v>2510</v>
      </c>
      <c r="D2800" s="3"/>
    </row>
    <row r="2801" customHeight="1" spans="1:4">
      <c r="A2801" s="3">
        <v>2797</v>
      </c>
      <c r="B2801" s="3" t="str">
        <f>"吴彩燕"</f>
        <v>吴彩燕</v>
      </c>
      <c r="C2801" s="3" t="s">
        <v>2233</v>
      </c>
      <c r="D2801" s="3"/>
    </row>
    <row r="2802" customHeight="1" spans="1:4">
      <c r="A2802" s="3">
        <v>2798</v>
      </c>
      <c r="B2802" s="3" t="str">
        <f>"谭信"</f>
        <v>谭信</v>
      </c>
      <c r="C2802" s="3" t="s">
        <v>2511</v>
      </c>
      <c r="D2802" s="3"/>
    </row>
    <row r="2803" customHeight="1" spans="1:4">
      <c r="A2803" s="3">
        <v>2799</v>
      </c>
      <c r="B2803" s="3" t="str">
        <f>"张玲"</f>
        <v>张玲</v>
      </c>
      <c r="C2803" s="3" t="s">
        <v>2512</v>
      </c>
      <c r="D2803" s="3"/>
    </row>
    <row r="2804" customHeight="1" spans="1:4">
      <c r="A2804" s="3">
        <v>2800</v>
      </c>
      <c r="B2804" s="3" t="str">
        <f>"王贝贝"</f>
        <v>王贝贝</v>
      </c>
      <c r="C2804" s="3" t="s">
        <v>329</v>
      </c>
      <c r="D2804" s="3"/>
    </row>
    <row r="2805" customHeight="1" spans="1:4">
      <c r="A2805" s="3">
        <v>2801</v>
      </c>
      <c r="B2805" s="3" t="str">
        <f>"吴仕娟"</f>
        <v>吴仕娟</v>
      </c>
      <c r="C2805" s="3" t="s">
        <v>923</v>
      </c>
      <c r="D2805" s="3"/>
    </row>
    <row r="2806" customHeight="1" spans="1:4">
      <c r="A2806" s="3">
        <v>2802</v>
      </c>
      <c r="B2806" s="3" t="str">
        <f>"符秋丹"</f>
        <v>符秋丹</v>
      </c>
      <c r="C2806" s="3" t="s">
        <v>2513</v>
      </c>
      <c r="D2806" s="3"/>
    </row>
    <row r="2807" customHeight="1" spans="1:4">
      <c r="A2807" s="3">
        <v>2803</v>
      </c>
      <c r="B2807" s="3" t="str">
        <f>"邢贞莹"</f>
        <v>邢贞莹</v>
      </c>
      <c r="C2807" s="3" t="s">
        <v>2514</v>
      </c>
      <c r="D2807" s="3"/>
    </row>
    <row r="2808" customHeight="1" spans="1:4">
      <c r="A2808" s="3">
        <v>2804</v>
      </c>
      <c r="B2808" s="3" t="str">
        <f>"陈微"</f>
        <v>陈微</v>
      </c>
      <c r="C2808" s="3" t="s">
        <v>218</v>
      </c>
      <c r="D2808" s="3"/>
    </row>
    <row r="2809" customHeight="1" spans="1:4">
      <c r="A2809" s="3">
        <v>2805</v>
      </c>
      <c r="B2809" s="3" t="str">
        <f>"宋芳霞"</f>
        <v>宋芳霞</v>
      </c>
      <c r="C2809" s="3" t="s">
        <v>873</v>
      </c>
      <c r="D2809" s="3"/>
    </row>
    <row r="2810" customHeight="1" spans="1:4">
      <c r="A2810" s="3">
        <v>2806</v>
      </c>
      <c r="B2810" s="3" t="str">
        <f>"施宝仪"</f>
        <v>施宝仪</v>
      </c>
      <c r="C2810" s="3" t="s">
        <v>2515</v>
      </c>
      <c r="D2810" s="3"/>
    </row>
    <row r="2811" customHeight="1" spans="1:4">
      <c r="A2811" s="3">
        <v>2807</v>
      </c>
      <c r="B2811" s="3" t="str">
        <f>"丑梦诗"</f>
        <v>丑梦诗</v>
      </c>
      <c r="C2811" s="3" t="s">
        <v>2516</v>
      </c>
      <c r="D2811" s="3"/>
    </row>
    <row r="2812" customHeight="1" spans="1:4">
      <c r="A2812" s="3">
        <v>2808</v>
      </c>
      <c r="B2812" s="3" t="str">
        <f>"许炳华"</f>
        <v>许炳华</v>
      </c>
      <c r="C2812" s="3" t="s">
        <v>2517</v>
      </c>
      <c r="D2812" s="3"/>
    </row>
    <row r="2813" customHeight="1" spans="1:4">
      <c r="A2813" s="3">
        <v>2809</v>
      </c>
      <c r="B2813" s="3" t="str">
        <f>"文亚美"</f>
        <v>文亚美</v>
      </c>
      <c r="C2813" s="3" t="s">
        <v>1450</v>
      </c>
      <c r="D2813" s="3"/>
    </row>
    <row r="2814" customHeight="1" spans="1:4">
      <c r="A2814" s="3">
        <v>2810</v>
      </c>
      <c r="B2814" s="3" t="str">
        <f>"黎彩妹"</f>
        <v>黎彩妹</v>
      </c>
      <c r="C2814" s="3" t="s">
        <v>2518</v>
      </c>
      <c r="D2814" s="3"/>
    </row>
    <row r="2815" customHeight="1" spans="1:4">
      <c r="A2815" s="3">
        <v>2811</v>
      </c>
      <c r="B2815" s="3" t="str">
        <f>"陈燕"</f>
        <v>陈燕</v>
      </c>
      <c r="C2815" s="3" t="s">
        <v>2519</v>
      </c>
      <c r="D2815" s="3"/>
    </row>
    <row r="2816" customHeight="1" spans="1:4">
      <c r="A2816" s="3">
        <v>2812</v>
      </c>
      <c r="B2816" s="3" t="str">
        <f>"符蕊"</f>
        <v>符蕊</v>
      </c>
      <c r="C2816" s="3" t="s">
        <v>2520</v>
      </c>
      <c r="D2816" s="3"/>
    </row>
    <row r="2817" customHeight="1" spans="1:4">
      <c r="A2817" s="3">
        <v>2813</v>
      </c>
      <c r="B2817" s="3" t="str">
        <f>"羊少仁"</f>
        <v>羊少仁</v>
      </c>
      <c r="C2817" s="3" t="s">
        <v>2521</v>
      </c>
      <c r="D2817" s="3"/>
    </row>
    <row r="2818" customHeight="1" spans="1:4">
      <c r="A2818" s="3">
        <v>2814</v>
      </c>
      <c r="B2818" s="3" t="str">
        <f>"李垒"</f>
        <v>李垒</v>
      </c>
      <c r="C2818" s="3" t="s">
        <v>2522</v>
      </c>
      <c r="D2818" s="3"/>
    </row>
    <row r="2819" customHeight="1" spans="1:4">
      <c r="A2819" s="3">
        <v>2815</v>
      </c>
      <c r="B2819" s="3" t="str">
        <f>"唐东颖"</f>
        <v>唐东颖</v>
      </c>
      <c r="C2819" s="3" t="s">
        <v>2523</v>
      </c>
      <c r="D2819" s="3"/>
    </row>
    <row r="2820" customHeight="1" spans="1:4">
      <c r="A2820" s="3">
        <v>2816</v>
      </c>
      <c r="B2820" s="3" t="str">
        <f>"李怡霏"</f>
        <v>李怡霏</v>
      </c>
      <c r="C2820" s="3" t="s">
        <v>2524</v>
      </c>
      <c r="D2820" s="3"/>
    </row>
    <row r="2821" customHeight="1" spans="1:4">
      <c r="A2821" s="3">
        <v>2817</v>
      </c>
      <c r="B2821" s="3" t="str">
        <f>"陈叶伟"</f>
        <v>陈叶伟</v>
      </c>
      <c r="C2821" s="3" t="s">
        <v>2525</v>
      </c>
      <c r="D2821" s="3"/>
    </row>
    <row r="2822" customHeight="1" spans="1:4">
      <c r="A2822" s="3">
        <v>2818</v>
      </c>
      <c r="B2822" s="3" t="str">
        <f>"谢武善"</f>
        <v>谢武善</v>
      </c>
      <c r="C2822" s="3" t="s">
        <v>2228</v>
      </c>
      <c r="D2822" s="3"/>
    </row>
    <row r="2823" customHeight="1" spans="1:4">
      <c r="A2823" s="3">
        <v>2819</v>
      </c>
      <c r="B2823" s="3" t="str">
        <f>"张鸿军"</f>
        <v>张鸿军</v>
      </c>
      <c r="C2823" s="3" t="s">
        <v>2526</v>
      </c>
      <c r="D2823" s="3"/>
    </row>
    <row r="2824" customHeight="1" spans="1:4">
      <c r="A2824" s="3">
        <v>2820</v>
      </c>
      <c r="B2824" s="3" t="str">
        <f>"柏国燕"</f>
        <v>柏国燕</v>
      </c>
      <c r="C2824" s="3" t="s">
        <v>2527</v>
      </c>
      <c r="D2824" s="3"/>
    </row>
    <row r="2825" customHeight="1" spans="1:4">
      <c r="A2825" s="3">
        <v>2821</v>
      </c>
      <c r="B2825" s="3" t="str">
        <f>"董清艳"</f>
        <v>董清艳</v>
      </c>
      <c r="C2825" s="3" t="s">
        <v>341</v>
      </c>
      <c r="D2825" s="3"/>
    </row>
    <row r="2826" customHeight="1" spans="1:4">
      <c r="A2826" s="3">
        <v>2822</v>
      </c>
      <c r="B2826" s="3" t="str">
        <f>"庞钰霞"</f>
        <v>庞钰霞</v>
      </c>
      <c r="C2826" s="3" t="s">
        <v>401</v>
      </c>
      <c r="D2826" s="3"/>
    </row>
    <row r="2827" customHeight="1" spans="1:4">
      <c r="A2827" s="3">
        <v>2823</v>
      </c>
      <c r="B2827" s="3" t="str">
        <f>"张子珍"</f>
        <v>张子珍</v>
      </c>
      <c r="C2827" s="3" t="s">
        <v>2528</v>
      </c>
      <c r="D2827" s="3"/>
    </row>
    <row r="2828" customHeight="1" spans="1:4">
      <c r="A2828" s="3">
        <v>2824</v>
      </c>
      <c r="B2828" s="3" t="str">
        <f>"朱奕兰"</f>
        <v>朱奕兰</v>
      </c>
      <c r="C2828" s="3" t="s">
        <v>2529</v>
      </c>
      <c r="D2828" s="3"/>
    </row>
    <row r="2829" customHeight="1" spans="1:4">
      <c r="A2829" s="3">
        <v>2825</v>
      </c>
      <c r="B2829" s="3" t="str">
        <f>"包峻娟"</f>
        <v>包峻娟</v>
      </c>
      <c r="C2829" s="3" t="s">
        <v>720</v>
      </c>
      <c r="D2829" s="3"/>
    </row>
    <row r="2830" customHeight="1" spans="1:4">
      <c r="A2830" s="3">
        <v>2826</v>
      </c>
      <c r="B2830" s="3" t="str">
        <f>"吴宝贤"</f>
        <v>吴宝贤</v>
      </c>
      <c r="C2830" s="3" t="s">
        <v>2530</v>
      </c>
      <c r="D2830" s="3"/>
    </row>
    <row r="2831" customHeight="1" spans="1:4">
      <c r="A2831" s="3">
        <v>2827</v>
      </c>
      <c r="B2831" s="3" t="str">
        <f>"郑壮娜"</f>
        <v>郑壮娜</v>
      </c>
      <c r="C2831" s="3" t="s">
        <v>2531</v>
      </c>
      <c r="D2831" s="3"/>
    </row>
    <row r="2832" customHeight="1" spans="1:4">
      <c r="A2832" s="3">
        <v>2828</v>
      </c>
      <c r="B2832" s="3" t="str">
        <f>"吴姨美"</f>
        <v>吴姨美</v>
      </c>
      <c r="C2832" s="3" t="s">
        <v>2532</v>
      </c>
      <c r="D2832" s="3"/>
    </row>
    <row r="2833" customHeight="1" spans="1:4">
      <c r="A2833" s="3">
        <v>2829</v>
      </c>
      <c r="B2833" s="3" t="str">
        <f>"黄子仪"</f>
        <v>黄子仪</v>
      </c>
      <c r="C2833" s="3" t="s">
        <v>2533</v>
      </c>
      <c r="D2833" s="3"/>
    </row>
    <row r="2834" customHeight="1" spans="1:4">
      <c r="A2834" s="3">
        <v>2830</v>
      </c>
      <c r="B2834" s="3" t="str">
        <f>"李振莹"</f>
        <v>李振莹</v>
      </c>
      <c r="C2834" s="3" t="s">
        <v>2119</v>
      </c>
      <c r="D2834" s="3"/>
    </row>
    <row r="2835" customHeight="1" spans="1:4">
      <c r="A2835" s="3">
        <v>2831</v>
      </c>
      <c r="B2835" s="3" t="str">
        <f>"麦喜树"</f>
        <v>麦喜树</v>
      </c>
      <c r="C2835" s="3" t="s">
        <v>2534</v>
      </c>
      <c r="D2835" s="3"/>
    </row>
    <row r="2836" customHeight="1" spans="1:4">
      <c r="A2836" s="3">
        <v>2832</v>
      </c>
      <c r="B2836" s="3" t="str">
        <f>"程娟"</f>
        <v>程娟</v>
      </c>
      <c r="C2836" s="3" t="s">
        <v>2535</v>
      </c>
      <c r="D2836" s="3"/>
    </row>
    <row r="2837" customHeight="1" spans="1:4">
      <c r="A2837" s="3">
        <v>2833</v>
      </c>
      <c r="B2837" s="3" t="str">
        <f>"黎墨行"</f>
        <v>黎墨行</v>
      </c>
      <c r="C2837" s="3" t="s">
        <v>2536</v>
      </c>
      <c r="D2837" s="3"/>
    </row>
    <row r="2838" customHeight="1" spans="1:4">
      <c r="A2838" s="3">
        <v>2834</v>
      </c>
      <c r="B2838" s="3" t="str">
        <f>"陈欣惠"</f>
        <v>陈欣惠</v>
      </c>
      <c r="C2838" s="3" t="s">
        <v>591</v>
      </c>
      <c r="D2838" s="3"/>
    </row>
    <row r="2839" customHeight="1" spans="1:4">
      <c r="A2839" s="3">
        <v>2835</v>
      </c>
      <c r="B2839" s="3" t="str">
        <f>"赵思洁"</f>
        <v>赵思洁</v>
      </c>
      <c r="C2839" s="3" t="s">
        <v>124</v>
      </c>
      <c r="D2839" s="3"/>
    </row>
    <row r="2840" customHeight="1" spans="1:4">
      <c r="A2840" s="3">
        <v>2836</v>
      </c>
      <c r="B2840" s="3" t="str">
        <f>"顾彤"</f>
        <v>顾彤</v>
      </c>
      <c r="C2840" s="3" t="s">
        <v>2537</v>
      </c>
      <c r="D2840" s="3"/>
    </row>
    <row r="2841" customHeight="1" spans="1:4">
      <c r="A2841" s="3">
        <v>2837</v>
      </c>
      <c r="B2841" s="3" t="str">
        <f>"王明珠"</f>
        <v>王明珠</v>
      </c>
      <c r="C2841" s="3" t="s">
        <v>2538</v>
      </c>
      <c r="D2841" s="3"/>
    </row>
    <row r="2842" customHeight="1" spans="1:4">
      <c r="A2842" s="3">
        <v>2838</v>
      </c>
      <c r="B2842" s="3" t="str">
        <f>"林倩柳"</f>
        <v>林倩柳</v>
      </c>
      <c r="C2842" s="3" t="s">
        <v>1892</v>
      </c>
      <c r="D2842" s="3"/>
    </row>
    <row r="2843" customHeight="1" spans="1:4">
      <c r="A2843" s="3">
        <v>2839</v>
      </c>
      <c r="B2843" s="3" t="str">
        <f>"林成梁"</f>
        <v>林成梁</v>
      </c>
      <c r="C2843" s="3" t="s">
        <v>2539</v>
      </c>
      <c r="D2843" s="3"/>
    </row>
    <row r="2844" customHeight="1" spans="1:4">
      <c r="A2844" s="3">
        <v>2840</v>
      </c>
      <c r="B2844" s="3" t="str">
        <f>"罗蓓"</f>
        <v>罗蓓</v>
      </c>
      <c r="C2844" s="3" t="s">
        <v>1603</v>
      </c>
      <c r="D2844" s="3"/>
    </row>
    <row r="2845" customHeight="1" spans="1:4">
      <c r="A2845" s="3">
        <v>2841</v>
      </c>
      <c r="B2845" s="3" t="str">
        <f>"林冰芳"</f>
        <v>林冰芳</v>
      </c>
      <c r="C2845" s="3" t="s">
        <v>2540</v>
      </c>
      <c r="D2845" s="3"/>
    </row>
    <row r="2846" customHeight="1" spans="1:4">
      <c r="A2846" s="3">
        <v>2842</v>
      </c>
      <c r="B2846" s="3" t="str">
        <f>"王丽"</f>
        <v>王丽</v>
      </c>
      <c r="C2846" s="3" t="s">
        <v>2541</v>
      </c>
      <c r="D2846" s="3"/>
    </row>
    <row r="2847" customHeight="1" spans="1:4">
      <c r="A2847" s="3">
        <v>2843</v>
      </c>
      <c r="B2847" s="3" t="str">
        <f>"吴莹莹"</f>
        <v>吴莹莹</v>
      </c>
      <c r="C2847" s="3" t="s">
        <v>2542</v>
      </c>
      <c r="D2847" s="3"/>
    </row>
    <row r="2848" customHeight="1" spans="1:4">
      <c r="A2848" s="3">
        <v>2844</v>
      </c>
      <c r="B2848" s="3" t="str">
        <f>"何华桃"</f>
        <v>何华桃</v>
      </c>
      <c r="C2848" s="3" t="s">
        <v>2543</v>
      </c>
      <c r="D2848" s="3"/>
    </row>
    <row r="2849" customHeight="1" spans="1:4">
      <c r="A2849" s="3">
        <v>2845</v>
      </c>
      <c r="B2849" s="3" t="str">
        <f>"林淑妃"</f>
        <v>林淑妃</v>
      </c>
      <c r="C2849" s="3" t="s">
        <v>2397</v>
      </c>
      <c r="D2849" s="3"/>
    </row>
    <row r="2850" customHeight="1" spans="1:4">
      <c r="A2850" s="3">
        <v>2846</v>
      </c>
      <c r="B2850" s="3" t="str">
        <f>"符淑慧"</f>
        <v>符淑慧</v>
      </c>
      <c r="C2850" s="3" t="s">
        <v>100</v>
      </c>
      <c r="D2850" s="3"/>
    </row>
    <row r="2851" customHeight="1" spans="1:4">
      <c r="A2851" s="3">
        <v>2847</v>
      </c>
      <c r="B2851" s="3" t="str">
        <f>"冯婷"</f>
        <v>冯婷</v>
      </c>
      <c r="C2851" s="3" t="s">
        <v>2544</v>
      </c>
      <c r="D2851" s="3"/>
    </row>
    <row r="2852" customHeight="1" spans="1:4">
      <c r="A2852" s="3">
        <v>2848</v>
      </c>
      <c r="B2852" s="3" t="str">
        <f>"王慧茹"</f>
        <v>王慧茹</v>
      </c>
      <c r="C2852" s="3" t="s">
        <v>2545</v>
      </c>
      <c r="D2852" s="3"/>
    </row>
    <row r="2853" customHeight="1" spans="1:4">
      <c r="A2853" s="3">
        <v>2849</v>
      </c>
      <c r="B2853" s="3" t="str">
        <f>"林瑞嫦"</f>
        <v>林瑞嫦</v>
      </c>
      <c r="C2853" s="3" t="s">
        <v>2546</v>
      </c>
      <c r="D2853" s="3"/>
    </row>
    <row r="2854" customHeight="1" spans="1:4">
      <c r="A2854" s="3">
        <v>2850</v>
      </c>
      <c r="B2854" s="3" t="str">
        <f>"叶心意"</f>
        <v>叶心意</v>
      </c>
      <c r="C2854" s="3" t="s">
        <v>2547</v>
      </c>
      <c r="D2854" s="3"/>
    </row>
    <row r="2855" customHeight="1" spans="1:4">
      <c r="A2855" s="3">
        <v>2851</v>
      </c>
      <c r="B2855" s="3" t="str">
        <f>"叶兴盛"</f>
        <v>叶兴盛</v>
      </c>
      <c r="C2855" s="3" t="s">
        <v>2548</v>
      </c>
      <c r="D2855" s="3"/>
    </row>
    <row r="2856" customHeight="1" spans="1:4">
      <c r="A2856" s="3">
        <v>2852</v>
      </c>
      <c r="B2856" s="3" t="str">
        <f>"陈举铭"</f>
        <v>陈举铭</v>
      </c>
      <c r="C2856" s="3" t="s">
        <v>2549</v>
      </c>
      <c r="D2856" s="3"/>
    </row>
    <row r="2857" customHeight="1" spans="1:4">
      <c r="A2857" s="3">
        <v>2853</v>
      </c>
      <c r="B2857" s="3" t="str">
        <f>"蒙琼妹"</f>
        <v>蒙琼妹</v>
      </c>
      <c r="C2857" s="3" t="s">
        <v>2550</v>
      </c>
      <c r="D2857" s="3"/>
    </row>
    <row r="2858" customHeight="1" spans="1:4">
      <c r="A2858" s="3">
        <v>2854</v>
      </c>
      <c r="B2858" s="3" t="str">
        <f>"林雯"</f>
        <v>林雯</v>
      </c>
      <c r="C2858" s="3" t="s">
        <v>2551</v>
      </c>
      <c r="D2858" s="3"/>
    </row>
    <row r="2859" customHeight="1" spans="1:4">
      <c r="A2859" s="3">
        <v>2855</v>
      </c>
      <c r="B2859" s="3" t="str">
        <f>"谭慧艳"</f>
        <v>谭慧艳</v>
      </c>
      <c r="C2859" s="3" t="s">
        <v>2552</v>
      </c>
      <c r="D2859" s="3"/>
    </row>
    <row r="2860" customHeight="1" spans="1:4">
      <c r="A2860" s="3">
        <v>2856</v>
      </c>
      <c r="B2860" s="3" t="str">
        <f>"符冰冰"</f>
        <v>符冰冰</v>
      </c>
      <c r="C2860" s="3" t="s">
        <v>2553</v>
      </c>
      <c r="D2860" s="3"/>
    </row>
    <row r="2861" customHeight="1" spans="1:4">
      <c r="A2861" s="3">
        <v>2857</v>
      </c>
      <c r="B2861" s="3" t="str">
        <f>"洪水兰"</f>
        <v>洪水兰</v>
      </c>
      <c r="C2861" s="3" t="s">
        <v>2554</v>
      </c>
      <c r="D2861" s="3"/>
    </row>
    <row r="2862" customHeight="1" spans="1:4">
      <c r="A2862" s="3">
        <v>2858</v>
      </c>
      <c r="B2862" s="3" t="str">
        <f>"刘文艳"</f>
        <v>刘文艳</v>
      </c>
      <c r="C2862" s="3" t="s">
        <v>2555</v>
      </c>
      <c r="D2862" s="3"/>
    </row>
    <row r="2863" customHeight="1" spans="1:4">
      <c r="A2863" s="3">
        <v>2859</v>
      </c>
      <c r="B2863" s="3" t="str">
        <f>"钟欣烨"</f>
        <v>钟欣烨</v>
      </c>
      <c r="C2863" s="3" t="s">
        <v>218</v>
      </c>
      <c r="D2863" s="3"/>
    </row>
    <row r="2864" customHeight="1" spans="1:4">
      <c r="A2864" s="3">
        <v>2860</v>
      </c>
      <c r="B2864" s="3" t="str">
        <f>"陈贤娃"</f>
        <v>陈贤娃</v>
      </c>
      <c r="C2864" s="3" t="s">
        <v>2556</v>
      </c>
      <c r="D2864" s="3"/>
    </row>
    <row r="2865" customHeight="1" spans="1:4">
      <c r="A2865" s="3">
        <v>2861</v>
      </c>
      <c r="B2865" s="3" t="str">
        <f>"张丽娜"</f>
        <v>张丽娜</v>
      </c>
      <c r="C2865" s="3" t="s">
        <v>2557</v>
      </c>
      <c r="D2865" s="3"/>
    </row>
    <row r="2866" customHeight="1" spans="1:4">
      <c r="A2866" s="3">
        <v>2862</v>
      </c>
      <c r="B2866" s="3" t="str">
        <f>"林海玉"</f>
        <v>林海玉</v>
      </c>
      <c r="C2866" s="3" t="s">
        <v>2558</v>
      </c>
      <c r="D2866" s="3"/>
    </row>
    <row r="2867" customHeight="1" spans="1:4">
      <c r="A2867" s="3">
        <v>2863</v>
      </c>
      <c r="B2867" s="3" t="str">
        <f>"杜泽慧"</f>
        <v>杜泽慧</v>
      </c>
      <c r="C2867" s="3" t="s">
        <v>760</v>
      </c>
      <c r="D2867" s="3"/>
    </row>
    <row r="2868" customHeight="1" spans="1:4">
      <c r="A2868" s="3">
        <v>2864</v>
      </c>
      <c r="B2868" s="3" t="str">
        <f>"洪莉燕"</f>
        <v>洪莉燕</v>
      </c>
      <c r="C2868" s="3" t="s">
        <v>2559</v>
      </c>
      <c r="D2868" s="3"/>
    </row>
    <row r="2869" customHeight="1" spans="1:4">
      <c r="A2869" s="3">
        <v>2865</v>
      </c>
      <c r="B2869" s="3" t="str">
        <f>"邢福珍"</f>
        <v>邢福珍</v>
      </c>
      <c r="C2869" s="3" t="s">
        <v>2560</v>
      </c>
      <c r="D2869" s="3"/>
    </row>
    <row r="2870" customHeight="1" spans="1:4">
      <c r="A2870" s="3">
        <v>2866</v>
      </c>
      <c r="B2870" s="3" t="str">
        <f>"蔡雪"</f>
        <v>蔡雪</v>
      </c>
      <c r="C2870" s="3" t="s">
        <v>2561</v>
      </c>
      <c r="D2870" s="3"/>
    </row>
    <row r="2871" customHeight="1" spans="1:4">
      <c r="A2871" s="3">
        <v>2867</v>
      </c>
      <c r="B2871" s="3" t="str">
        <f>"张民鲜"</f>
        <v>张民鲜</v>
      </c>
      <c r="C2871" s="3" t="s">
        <v>2562</v>
      </c>
      <c r="D2871" s="3"/>
    </row>
    <row r="2872" customHeight="1" spans="1:4">
      <c r="A2872" s="3">
        <v>2868</v>
      </c>
      <c r="B2872" s="3" t="str">
        <f>"黄夏梦"</f>
        <v>黄夏梦</v>
      </c>
      <c r="C2872" s="3" t="s">
        <v>2563</v>
      </c>
      <c r="D2872" s="3"/>
    </row>
    <row r="2873" customHeight="1" spans="1:4">
      <c r="A2873" s="3">
        <v>2869</v>
      </c>
      <c r="B2873" s="3" t="str">
        <f>"陈雅萍"</f>
        <v>陈雅萍</v>
      </c>
      <c r="C2873" s="3" t="s">
        <v>2564</v>
      </c>
      <c r="D2873" s="3"/>
    </row>
    <row r="2874" customHeight="1" spans="1:4">
      <c r="A2874" s="3">
        <v>2870</v>
      </c>
      <c r="B2874" s="3" t="str">
        <f>"何春曼"</f>
        <v>何春曼</v>
      </c>
      <c r="C2874" s="3" t="s">
        <v>341</v>
      </c>
      <c r="D2874" s="3"/>
    </row>
    <row r="2875" customHeight="1" spans="1:4">
      <c r="A2875" s="3">
        <v>2871</v>
      </c>
      <c r="B2875" s="3" t="str">
        <f>"陈贻霖"</f>
        <v>陈贻霖</v>
      </c>
      <c r="C2875" s="3" t="s">
        <v>2565</v>
      </c>
      <c r="D2875" s="3"/>
    </row>
    <row r="2876" customHeight="1" spans="1:4">
      <c r="A2876" s="3">
        <v>2872</v>
      </c>
      <c r="B2876" s="3" t="str">
        <f>"吴丽玲"</f>
        <v>吴丽玲</v>
      </c>
      <c r="C2876" s="3" t="s">
        <v>1686</v>
      </c>
      <c r="D2876" s="3"/>
    </row>
    <row r="2877" customHeight="1" spans="1:4">
      <c r="A2877" s="3">
        <v>2873</v>
      </c>
      <c r="B2877" s="3" t="str">
        <f>"廉杰"</f>
        <v>廉杰</v>
      </c>
      <c r="C2877" s="3" t="s">
        <v>2566</v>
      </c>
      <c r="D2877" s="3"/>
    </row>
    <row r="2878" customHeight="1" spans="1:4">
      <c r="A2878" s="3">
        <v>2874</v>
      </c>
      <c r="B2878" s="3" t="str">
        <f>"陈天燕"</f>
        <v>陈天燕</v>
      </c>
      <c r="C2878" s="3" t="s">
        <v>2567</v>
      </c>
      <c r="D2878" s="3"/>
    </row>
    <row r="2879" customHeight="1" spans="1:4">
      <c r="A2879" s="3">
        <v>2875</v>
      </c>
      <c r="B2879" s="3" t="str">
        <f>"肖雨凤"</f>
        <v>肖雨凤</v>
      </c>
      <c r="C2879" s="3" t="s">
        <v>2568</v>
      </c>
      <c r="D2879" s="3"/>
    </row>
    <row r="2880" customHeight="1" spans="1:4">
      <c r="A2880" s="3">
        <v>2876</v>
      </c>
      <c r="B2880" s="3" t="str">
        <f>"郭学海"</f>
        <v>郭学海</v>
      </c>
      <c r="C2880" s="3" t="s">
        <v>2569</v>
      </c>
      <c r="D2880" s="3"/>
    </row>
    <row r="2881" customHeight="1" spans="1:4">
      <c r="A2881" s="3">
        <v>2877</v>
      </c>
      <c r="B2881" s="3" t="str">
        <f>"吴高标"</f>
        <v>吴高标</v>
      </c>
      <c r="C2881" s="3" t="s">
        <v>2570</v>
      </c>
      <c r="D2881" s="3"/>
    </row>
    <row r="2882" customHeight="1" spans="1:4">
      <c r="A2882" s="3">
        <v>2878</v>
      </c>
      <c r="B2882" s="3" t="str">
        <f>"胡莹莹"</f>
        <v>胡莹莹</v>
      </c>
      <c r="C2882" s="3" t="s">
        <v>2571</v>
      </c>
      <c r="D2882" s="3"/>
    </row>
    <row r="2883" customHeight="1" spans="1:4">
      <c r="A2883" s="3">
        <v>2879</v>
      </c>
      <c r="B2883" s="3" t="str">
        <f>"王珊"</f>
        <v>王珊</v>
      </c>
      <c r="C2883" s="3" t="s">
        <v>76</v>
      </c>
      <c r="D2883" s="3"/>
    </row>
    <row r="2884" customHeight="1" spans="1:4">
      <c r="A2884" s="3">
        <v>2880</v>
      </c>
      <c r="B2884" s="3" t="str">
        <f>"范文欣"</f>
        <v>范文欣</v>
      </c>
      <c r="C2884" s="3" t="s">
        <v>2572</v>
      </c>
      <c r="D2884" s="3"/>
    </row>
    <row r="2885" customHeight="1" spans="1:4">
      <c r="A2885" s="3">
        <v>2881</v>
      </c>
      <c r="B2885" s="3" t="str">
        <f>"林丽"</f>
        <v>林丽</v>
      </c>
      <c r="C2885" s="3" t="s">
        <v>2573</v>
      </c>
      <c r="D2885" s="3"/>
    </row>
    <row r="2886" customHeight="1" spans="1:4">
      <c r="A2886" s="3">
        <v>2882</v>
      </c>
      <c r="B2886" s="3" t="str">
        <f>"郭品教"</f>
        <v>郭品教</v>
      </c>
      <c r="C2886" s="3" t="s">
        <v>2574</v>
      </c>
      <c r="D2886" s="3"/>
    </row>
    <row r="2887" customHeight="1" spans="1:4">
      <c r="A2887" s="3">
        <v>2883</v>
      </c>
      <c r="B2887" s="3" t="str">
        <f>"韦安玲"</f>
        <v>韦安玲</v>
      </c>
      <c r="C2887" s="3" t="s">
        <v>2575</v>
      </c>
      <c r="D2887" s="3"/>
    </row>
    <row r="2888" customHeight="1" spans="1:4">
      <c r="A2888" s="3">
        <v>2884</v>
      </c>
      <c r="B2888" s="3" t="str">
        <f>"翁青青"</f>
        <v>翁青青</v>
      </c>
      <c r="C2888" s="3" t="s">
        <v>1733</v>
      </c>
      <c r="D2888" s="3"/>
    </row>
    <row r="2889" customHeight="1" spans="1:4">
      <c r="A2889" s="3">
        <v>2885</v>
      </c>
      <c r="B2889" s="3" t="str">
        <f>"黎燕燕"</f>
        <v>黎燕燕</v>
      </c>
      <c r="C2889" s="3" t="s">
        <v>2576</v>
      </c>
      <c r="D2889" s="3"/>
    </row>
    <row r="2890" customHeight="1" spans="1:4">
      <c r="A2890" s="3">
        <v>2886</v>
      </c>
      <c r="B2890" s="3" t="str">
        <f>"周芝雅"</f>
        <v>周芝雅</v>
      </c>
      <c r="C2890" s="3" t="s">
        <v>2577</v>
      </c>
      <c r="D2890" s="3"/>
    </row>
    <row r="2891" customHeight="1" spans="1:4">
      <c r="A2891" s="3">
        <v>2887</v>
      </c>
      <c r="B2891" s="3" t="str">
        <f>"陈肖"</f>
        <v>陈肖</v>
      </c>
      <c r="C2891" s="3" t="s">
        <v>2578</v>
      </c>
      <c r="D2891" s="3"/>
    </row>
    <row r="2892" customHeight="1" spans="1:4">
      <c r="A2892" s="3">
        <v>2888</v>
      </c>
      <c r="B2892" s="3" t="str">
        <f>"韦福浪"</f>
        <v>韦福浪</v>
      </c>
      <c r="C2892" s="3" t="s">
        <v>2579</v>
      </c>
      <c r="D2892" s="3"/>
    </row>
    <row r="2893" customHeight="1" spans="1:4">
      <c r="A2893" s="3">
        <v>2889</v>
      </c>
      <c r="B2893" s="3" t="str">
        <f>"赵佳佳"</f>
        <v>赵佳佳</v>
      </c>
      <c r="C2893" s="3" t="s">
        <v>2580</v>
      </c>
      <c r="D2893" s="3"/>
    </row>
    <row r="2894" customHeight="1" spans="1:4">
      <c r="A2894" s="3">
        <v>2890</v>
      </c>
      <c r="B2894" s="3" t="str">
        <f>"符安芸"</f>
        <v>符安芸</v>
      </c>
      <c r="C2894" s="3" t="s">
        <v>2581</v>
      </c>
      <c r="D2894" s="3"/>
    </row>
    <row r="2895" customHeight="1" spans="1:4">
      <c r="A2895" s="3">
        <v>2891</v>
      </c>
      <c r="B2895" s="3" t="str">
        <f>"李雅恋"</f>
        <v>李雅恋</v>
      </c>
      <c r="C2895" s="3" t="s">
        <v>2582</v>
      </c>
      <c r="D2895" s="3"/>
    </row>
    <row r="2896" customHeight="1" spans="1:4">
      <c r="A2896" s="3">
        <v>2892</v>
      </c>
      <c r="B2896" s="3" t="str">
        <f>"邹好玲"</f>
        <v>邹好玲</v>
      </c>
      <c r="C2896" s="3" t="s">
        <v>2583</v>
      </c>
      <c r="D2896" s="3"/>
    </row>
    <row r="2897" customHeight="1" spans="1:4">
      <c r="A2897" s="3">
        <v>2893</v>
      </c>
      <c r="B2897" s="3" t="str">
        <f>"许丽雅"</f>
        <v>许丽雅</v>
      </c>
      <c r="C2897" s="3" t="s">
        <v>2584</v>
      </c>
      <c r="D2897" s="3"/>
    </row>
    <row r="2898" customHeight="1" spans="1:4">
      <c r="A2898" s="3">
        <v>2894</v>
      </c>
      <c r="B2898" s="3" t="str">
        <f>"陈丽吉"</f>
        <v>陈丽吉</v>
      </c>
      <c r="C2898" s="3" t="s">
        <v>2585</v>
      </c>
      <c r="D2898" s="3"/>
    </row>
    <row r="2899" customHeight="1" spans="1:4">
      <c r="A2899" s="3">
        <v>2895</v>
      </c>
      <c r="B2899" s="3" t="str">
        <f>"李静"</f>
        <v>李静</v>
      </c>
      <c r="C2899" s="3" t="s">
        <v>2586</v>
      </c>
      <c r="D2899" s="3"/>
    </row>
    <row r="2900" customHeight="1" spans="1:4">
      <c r="A2900" s="3">
        <v>2896</v>
      </c>
      <c r="B2900" s="3" t="str">
        <f>"王秀莹"</f>
        <v>王秀莹</v>
      </c>
      <c r="C2900" s="3" t="s">
        <v>2587</v>
      </c>
      <c r="D2900" s="3"/>
    </row>
    <row r="2901" customHeight="1" spans="1:4">
      <c r="A2901" s="3">
        <v>2897</v>
      </c>
      <c r="B2901" s="3" t="str">
        <f>"唐广源"</f>
        <v>唐广源</v>
      </c>
      <c r="C2901" s="3" t="s">
        <v>2588</v>
      </c>
      <c r="D2901" s="3"/>
    </row>
    <row r="2902" customHeight="1" spans="1:4">
      <c r="A2902" s="3">
        <v>2898</v>
      </c>
      <c r="B2902" s="3" t="str">
        <f>"潘小婷"</f>
        <v>潘小婷</v>
      </c>
      <c r="C2902" s="3" t="s">
        <v>2589</v>
      </c>
      <c r="D2902" s="3"/>
    </row>
    <row r="2903" customHeight="1" spans="1:4">
      <c r="A2903" s="3">
        <v>2899</v>
      </c>
      <c r="B2903" s="3" t="str">
        <f>"王平勇"</f>
        <v>王平勇</v>
      </c>
      <c r="C2903" s="3" t="s">
        <v>2590</v>
      </c>
      <c r="D2903" s="3"/>
    </row>
    <row r="2904" customHeight="1" spans="1:4">
      <c r="A2904" s="3">
        <v>2900</v>
      </c>
      <c r="B2904" s="3" t="str">
        <f>"吴萱萱"</f>
        <v>吴萱萱</v>
      </c>
      <c r="C2904" s="3" t="s">
        <v>282</v>
      </c>
      <c r="D2904" s="3"/>
    </row>
    <row r="2905" customHeight="1" spans="1:4">
      <c r="A2905" s="3">
        <v>2901</v>
      </c>
      <c r="B2905" s="3" t="str">
        <f>"许润婷"</f>
        <v>许润婷</v>
      </c>
      <c r="C2905" s="3" t="s">
        <v>247</v>
      </c>
      <c r="D2905" s="3"/>
    </row>
    <row r="2906" customHeight="1" spans="1:4">
      <c r="A2906" s="3">
        <v>2902</v>
      </c>
      <c r="B2906" s="3" t="str">
        <f>"陈木萍"</f>
        <v>陈木萍</v>
      </c>
      <c r="C2906" s="3" t="s">
        <v>2591</v>
      </c>
      <c r="D2906" s="3"/>
    </row>
    <row r="2907" customHeight="1" spans="1:4">
      <c r="A2907" s="3">
        <v>2903</v>
      </c>
      <c r="B2907" s="3" t="str">
        <f>"何先姬"</f>
        <v>何先姬</v>
      </c>
      <c r="C2907" s="3" t="s">
        <v>2592</v>
      </c>
      <c r="D2907" s="3"/>
    </row>
    <row r="2908" customHeight="1" spans="1:4">
      <c r="A2908" s="3">
        <v>2904</v>
      </c>
      <c r="B2908" s="3" t="str">
        <f>"王玉萍"</f>
        <v>王玉萍</v>
      </c>
      <c r="C2908" s="3" t="s">
        <v>507</v>
      </c>
      <c r="D2908" s="3"/>
    </row>
    <row r="2909" customHeight="1" spans="1:4">
      <c r="A2909" s="3">
        <v>2905</v>
      </c>
      <c r="B2909" s="3" t="str">
        <f>"李梦凡"</f>
        <v>李梦凡</v>
      </c>
      <c r="C2909" s="3" t="s">
        <v>2230</v>
      </c>
      <c r="D2909" s="3"/>
    </row>
    <row r="2910" customHeight="1" spans="1:4">
      <c r="A2910" s="3">
        <v>2906</v>
      </c>
      <c r="B2910" s="3" t="str">
        <f>"陈婷"</f>
        <v>陈婷</v>
      </c>
      <c r="C2910" s="3" t="s">
        <v>2593</v>
      </c>
      <c r="D2910" s="3"/>
    </row>
    <row r="2911" customHeight="1" spans="1:4">
      <c r="A2911" s="3">
        <v>2907</v>
      </c>
      <c r="B2911" s="3" t="str">
        <f>"王澜洁"</f>
        <v>王澜洁</v>
      </c>
      <c r="C2911" s="3" t="s">
        <v>778</v>
      </c>
      <c r="D2911" s="3"/>
    </row>
    <row r="2912" customHeight="1" spans="1:4">
      <c r="A2912" s="3">
        <v>2908</v>
      </c>
      <c r="B2912" s="3" t="str">
        <f>"蓝月香"</f>
        <v>蓝月香</v>
      </c>
      <c r="C2912" s="3" t="s">
        <v>2594</v>
      </c>
      <c r="D2912" s="3"/>
    </row>
    <row r="2913" customHeight="1" spans="1:4">
      <c r="A2913" s="3">
        <v>2909</v>
      </c>
      <c r="B2913" s="3" t="str">
        <f>"刘楠"</f>
        <v>刘楠</v>
      </c>
      <c r="C2913" s="3" t="s">
        <v>2119</v>
      </c>
      <c r="D2913" s="3"/>
    </row>
    <row r="2914" customHeight="1" spans="1:4">
      <c r="A2914" s="3">
        <v>2910</v>
      </c>
      <c r="B2914" s="3" t="str">
        <f>"林慧卿"</f>
        <v>林慧卿</v>
      </c>
      <c r="C2914" s="3" t="s">
        <v>2595</v>
      </c>
      <c r="D2914" s="3"/>
    </row>
    <row r="2915" customHeight="1" spans="1:4">
      <c r="A2915" s="3">
        <v>2911</v>
      </c>
      <c r="B2915" s="3" t="str">
        <f>"苏丽晓"</f>
        <v>苏丽晓</v>
      </c>
      <c r="C2915" s="3" t="s">
        <v>2596</v>
      </c>
      <c r="D2915" s="3"/>
    </row>
    <row r="2916" customHeight="1" spans="1:4">
      <c r="A2916" s="3">
        <v>2912</v>
      </c>
      <c r="B2916" s="3" t="str">
        <f>"史文瑞"</f>
        <v>史文瑞</v>
      </c>
      <c r="C2916" s="3" t="s">
        <v>2597</v>
      </c>
      <c r="D2916" s="3"/>
    </row>
    <row r="2917" customHeight="1" spans="1:4">
      <c r="A2917" s="3">
        <v>2913</v>
      </c>
      <c r="B2917" s="3" t="str">
        <f>"和文杰"</f>
        <v>和文杰</v>
      </c>
      <c r="C2917" s="3" t="s">
        <v>2598</v>
      </c>
      <c r="D2917" s="3"/>
    </row>
    <row r="2918" customHeight="1" spans="1:4">
      <c r="A2918" s="3">
        <v>2914</v>
      </c>
      <c r="B2918" s="3" t="str">
        <f>"王裕銮"</f>
        <v>王裕銮</v>
      </c>
      <c r="C2918" s="3" t="s">
        <v>2599</v>
      </c>
      <c r="D2918" s="3"/>
    </row>
    <row r="2919" customHeight="1" spans="1:4">
      <c r="A2919" s="3">
        <v>2915</v>
      </c>
      <c r="B2919" s="3" t="str">
        <f>"谭子文"</f>
        <v>谭子文</v>
      </c>
      <c r="C2919" s="3" t="s">
        <v>2600</v>
      </c>
      <c r="D2919" s="3"/>
    </row>
    <row r="2920" customHeight="1" spans="1:4">
      <c r="A2920" s="3">
        <v>2916</v>
      </c>
      <c r="B2920" s="3" t="str">
        <f>"罗九慈"</f>
        <v>罗九慈</v>
      </c>
      <c r="C2920" s="3" t="s">
        <v>2601</v>
      </c>
      <c r="D2920" s="3"/>
    </row>
    <row r="2921" customHeight="1" spans="1:4">
      <c r="A2921" s="3">
        <v>2917</v>
      </c>
      <c r="B2921" s="3" t="str">
        <f>"陈菊"</f>
        <v>陈菊</v>
      </c>
      <c r="C2921" s="3" t="s">
        <v>263</v>
      </c>
      <c r="D2921" s="3"/>
    </row>
    <row r="2922" customHeight="1" spans="1:4">
      <c r="A2922" s="3">
        <v>2918</v>
      </c>
      <c r="B2922" s="3" t="str">
        <f>"卓明敏"</f>
        <v>卓明敏</v>
      </c>
      <c r="C2922" s="3" t="s">
        <v>2602</v>
      </c>
      <c r="D2922" s="3"/>
    </row>
    <row r="2923" customHeight="1" spans="1:4">
      <c r="A2923" s="3">
        <v>2919</v>
      </c>
      <c r="B2923" s="3" t="str">
        <f>"蔡婷"</f>
        <v>蔡婷</v>
      </c>
      <c r="C2923" s="3" t="s">
        <v>2603</v>
      </c>
      <c r="D2923" s="3"/>
    </row>
    <row r="2924" customHeight="1" spans="1:4">
      <c r="A2924" s="3">
        <v>2920</v>
      </c>
      <c r="B2924" s="3" t="str">
        <f>"冯映丹"</f>
        <v>冯映丹</v>
      </c>
      <c r="C2924" s="3" t="s">
        <v>2604</v>
      </c>
      <c r="D2924" s="3"/>
    </row>
    <row r="2925" customHeight="1" spans="1:4">
      <c r="A2925" s="3">
        <v>2921</v>
      </c>
      <c r="B2925" s="3" t="str">
        <f>"刘莉莉"</f>
        <v>刘莉莉</v>
      </c>
      <c r="C2925" s="3" t="s">
        <v>2605</v>
      </c>
      <c r="D2925" s="3"/>
    </row>
    <row r="2926" customHeight="1" spans="1:4">
      <c r="A2926" s="3">
        <v>2922</v>
      </c>
      <c r="B2926" s="3" t="str">
        <f>"谢海娜"</f>
        <v>谢海娜</v>
      </c>
      <c r="C2926" s="3" t="s">
        <v>2606</v>
      </c>
      <c r="D2926" s="3"/>
    </row>
    <row r="2927" customHeight="1" spans="1:4">
      <c r="A2927" s="3">
        <v>2923</v>
      </c>
      <c r="B2927" s="3" t="str">
        <f>"李泽章"</f>
        <v>李泽章</v>
      </c>
      <c r="C2927" s="3" t="s">
        <v>2607</v>
      </c>
      <c r="D2927" s="3"/>
    </row>
    <row r="2928" customHeight="1" spans="1:4">
      <c r="A2928" s="3">
        <v>2924</v>
      </c>
      <c r="B2928" s="3" t="str">
        <f>"许毅光"</f>
        <v>许毅光</v>
      </c>
      <c r="C2928" s="3" t="s">
        <v>2608</v>
      </c>
      <c r="D2928" s="3"/>
    </row>
    <row r="2929" customHeight="1" spans="1:4">
      <c r="A2929" s="3">
        <v>2925</v>
      </c>
      <c r="B2929" s="3" t="str">
        <f>"苏庆玲"</f>
        <v>苏庆玲</v>
      </c>
      <c r="C2929" s="3" t="s">
        <v>2609</v>
      </c>
      <c r="D2929" s="3"/>
    </row>
    <row r="2930" customHeight="1" spans="1:4">
      <c r="A2930" s="3">
        <v>2926</v>
      </c>
      <c r="B2930" s="3" t="str">
        <f>"陈文娥"</f>
        <v>陈文娥</v>
      </c>
      <c r="C2930" s="3" t="s">
        <v>815</v>
      </c>
      <c r="D2930" s="3"/>
    </row>
    <row r="2931" customHeight="1" spans="1:4">
      <c r="A2931" s="3">
        <v>2927</v>
      </c>
      <c r="B2931" s="3" t="str">
        <f>"冯成楠"</f>
        <v>冯成楠</v>
      </c>
      <c r="C2931" s="3" t="s">
        <v>2610</v>
      </c>
      <c r="D2931" s="3"/>
    </row>
    <row r="2932" customHeight="1" spans="1:4">
      <c r="A2932" s="3">
        <v>2928</v>
      </c>
      <c r="B2932" s="3" t="str">
        <f>"何秋兰"</f>
        <v>何秋兰</v>
      </c>
      <c r="C2932" s="3" t="s">
        <v>2611</v>
      </c>
      <c r="D2932" s="3"/>
    </row>
    <row r="2933" customHeight="1" spans="1:4">
      <c r="A2933" s="3">
        <v>2929</v>
      </c>
      <c r="B2933" s="3" t="str">
        <f>"何萱萱"</f>
        <v>何萱萱</v>
      </c>
      <c r="C2933" s="3" t="s">
        <v>2612</v>
      </c>
      <c r="D2933" s="3"/>
    </row>
    <row r="2934" customHeight="1" spans="1:4">
      <c r="A2934" s="3">
        <v>2930</v>
      </c>
      <c r="B2934" s="3" t="str">
        <f>"邓蕊"</f>
        <v>邓蕊</v>
      </c>
      <c r="C2934" s="3" t="s">
        <v>2613</v>
      </c>
      <c r="D2934" s="3"/>
    </row>
    <row r="2935" customHeight="1" spans="1:4">
      <c r="A2935" s="3">
        <v>2931</v>
      </c>
      <c r="B2935" s="3" t="str">
        <f>"黄紫容"</f>
        <v>黄紫容</v>
      </c>
      <c r="C2935" s="3" t="s">
        <v>2614</v>
      </c>
      <c r="D2935" s="3"/>
    </row>
    <row r="2936" customHeight="1" spans="1:4">
      <c r="A2936" s="3">
        <v>2932</v>
      </c>
      <c r="B2936" s="3" t="str">
        <f>"贺修想"</f>
        <v>贺修想</v>
      </c>
      <c r="C2936" s="3" t="s">
        <v>2615</v>
      </c>
      <c r="D2936" s="3"/>
    </row>
    <row r="2937" customHeight="1" spans="1:4">
      <c r="A2937" s="3">
        <v>2933</v>
      </c>
      <c r="B2937" s="3" t="str">
        <f>"胡其仲"</f>
        <v>胡其仲</v>
      </c>
      <c r="C2937" s="3" t="s">
        <v>2616</v>
      </c>
      <c r="D2937" s="3"/>
    </row>
    <row r="2938" customHeight="1" spans="1:4">
      <c r="A2938" s="3">
        <v>2934</v>
      </c>
      <c r="B2938" s="3" t="str">
        <f>"倪德斌"</f>
        <v>倪德斌</v>
      </c>
      <c r="C2938" s="3" t="s">
        <v>2617</v>
      </c>
      <c r="D2938" s="3"/>
    </row>
    <row r="2939" customHeight="1" spans="1:4">
      <c r="A2939" s="3">
        <v>2935</v>
      </c>
      <c r="B2939" s="3" t="str">
        <f>"游土华"</f>
        <v>游土华</v>
      </c>
      <c r="C2939" s="3" t="s">
        <v>2618</v>
      </c>
      <c r="D2939" s="3"/>
    </row>
    <row r="2940" customHeight="1" spans="1:4">
      <c r="A2940" s="3">
        <v>2936</v>
      </c>
      <c r="B2940" s="3" t="str">
        <f>"齐朔元"</f>
        <v>齐朔元</v>
      </c>
      <c r="C2940" s="3" t="s">
        <v>2619</v>
      </c>
      <c r="D2940" s="3"/>
    </row>
    <row r="2941" customHeight="1" spans="1:4">
      <c r="A2941" s="3">
        <v>2937</v>
      </c>
      <c r="B2941" s="3" t="str">
        <f>"叶良乙"</f>
        <v>叶良乙</v>
      </c>
      <c r="C2941" s="3" t="s">
        <v>2620</v>
      </c>
      <c r="D2941" s="3"/>
    </row>
    <row r="2942" customHeight="1" spans="1:4">
      <c r="A2942" s="3">
        <v>2938</v>
      </c>
      <c r="B2942" s="3" t="str">
        <f>"李亚芳"</f>
        <v>李亚芳</v>
      </c>
      <c r="C2942" s="3" t="s">
        <v>2621</v>
      </c>
      <c r="D2942" s="3"/>
    </row>
    <row r="2943" customHeight="1" spans="1:4">
      <c r="A2943" s="3">
        <v>2939</v>
      </c>
      <c r="B2943" s="3" t="str">
        <f>"张文杰"</f>
        <v>张文杰</v>
      </c>
      <c r="C2943" s="3" t="s">
        <v>2622</v>
      </c>
      <c r="D2943" s="3"/>
    </row>
    <row r="2944" customHeight="1" spans="1:4">
      <c r="A2944" s="3">
        <v>2940</v>
      </c>
      <c r="B2944" s="3" t="str">
        <f>"郑旺绵"</f>
        <v>郑旺绵</v>
      </c>
      <c r="C2944" s="3" t="s">
        <v>2623</v>
      </c>
      <c r="D2944" s="3"/>
    </row>
    <row r="2945" customHeight="1" spans="1:4">
      <c r="A2945" s="3">
        <v>2941</v>
      </c>
      <c r="B2945" s="3" t="str">
        <f>"罗诗竣"</f>
        <v>罗诗竣</v>
      </c>
      <c r="C2945" s="3" t="s">
        <v>2624</v>
      </c>
      <c r="D2945" s="3"/>
    </row>
    <row r="2946" customHeight="1" spans="1:4">
      <c r="A2946" s="3">
        <v>2942</v>
      </c>
      <c r="B2946" s="3" t="str">
        <f>"周思"</f>
        <v>周思</v>
      </c>
      <c r="C2946" s="3" t="s">
        <v>2625</v>
      </c>
      <c r="D2946" s="3"/>
    </row>
    <row r="2947" customHeight="1" spans="1:4">
      <c r="A2947" s="3">
        <v>2943</v>
      </c>
      <c r="B2947" s="3" t="str">
        <f>"罗泽团"</f>
        <v>罗泽团</v>
      </c>
      <c r="C2947" s="3" t="s">
        <v>2626</v>
      </c>
      <c r="D2947" s="3"/>
    </row>
    <row r="2948" customHeight="1" spans="1:4">
      <c r="A2948" s="3">
        <v>2944</v>
      </c>
      <c r="B2948" s="3" t="str">
        <f>"张振东"</f>
        <v>张振东</v>
      </c>
      <c r="C2948" s="3" t="s">
        <v>2627</v>
      </c>
      <c r="D2948" s="3"/>
    </row>
    <row r="2949" customHeight="1" spans="1:4">
      <c r="A2949" s="3">
        <v>2945</v>
      </c>
      <c r="B2949" s="3" t="str">
        <f>"戴俄海"</f>
        <v>戴俄海</v>
      </c>
      <c r="C2949" s="3" t="s">
        <v>2628</v>
      </c>
      <c r="D2949" s="3"/>
    </row>
    <row r="2950" customHeight="1" spans="1:4">
      <c r="A2950" s="3">
        <v>2946</v>
      </c>
      <c r="B2950" s="3" t="str">
        <f>"林霞"</f>
        <v>林霞</v>
      </c>
      <c r="C2950" s="3" t="s">
        <v>2629</v>
      </c>
      <c r="D2950" s="3"/>
    </row>
    <row r="2951" customHeight="1" spans="1:4">
      <c r="A2951" s="3">
        <v>2947</v>
      </c>
      <c r="B2951" s="3" t="str">
        <f>"梅杨"</f>
        <v>梅杨</v>
      </c>
      <c r="C2951" s="3" t="s">
        <v>2630</v>
      </c>
      <c r="D2951" s="3"/>
    </row>
    <row r="2952" customHeight="1" spans="1:4">
      <c r="A2952" s="3">
        <v>2948</v>
      </c>
      <c r="B2952" s="3" t="str">
        <f>"李运睿"</f>
        <v>李运睿</v>
      </c>
      <c r="C2952" s="3" t="s">
        <v>2631</v>
      </c>
      <c r="D2952" s="3"/>
    </row>
    <row r="2953" customHeight="1" spans="1:4">
      <c r="A2953" s="3">
        <v>2949</v>
      </c>
      <c r="B2953" s="3" t="str">
        <f>"王祖康"</f>
        <v>王祖康</v>
      </c>
      <c r="C2953" s="3" t="s">
        <v>2632</v>
      </c>
      <c r="D2953" s="3"/>
    </row>
    <row r="2954" customHeight="1" spans="1:4">
      <c r="A2954" s="3">
        <v>2950</v>
      </c>
      <c r="B2954" s="3" t="str">
        <f>"江茂森"</f>
        <v>江茂森</v>
      </c>
      <c r="C2954" s="3" t="s">
        <v>2633</v>
      </c>
      <c r="D2954" s="3"/>
    </row>
    <row r="2955" customHeight="1" spans="1:4">
      <c r="A2955" s="3">
        <v>2951</v>
      </c>
      <c r="B2955" s="3" t="str">
        <f>"张志鹏"</f>
        <v>张志鹏</v>
      </c>
      <c r="C2955" s="3" t="s">
        <v>2634</v>
      </c>
      <c r="D2955" s="3"/>
    </row>
    <row r="2956" customHeight="1" spans="1:4">
      <c r="A2956" s="3">
        <v>2952</v>
      </c>
      <c r="B2956" s="3" t="str">
        <f>"黄诚"</f>
        <v>黄诚</v>
      </c>
      <c r="C2956" s="3" t="s">
        <v>2635</v>
      </c>
      <c r="D2956" s="3"/>
    </row>
    <row r="2957" customHeight="1" spans="1:4">
      <c r="A2957" s="3">
        <v>2953</v>
      </c>
      <c r="B2957" s="3" t="str">
        <f>"阳楷"</f>
        <v>阳楷</v>
      </c>
      <c r="C2957" s="3" t="s">
        <v>2636</v>
      </c>
      <c r="D2957" s="3"/>
    </row>
    <row r="2958" customHeight="1" spans="1:4">
      <c r="A2958" s="3">
        <v>2954</v>
      </c>
      <c r="B2958" s="3" t="str">
        <f>"苏文博"</f>
        <v>苏文博</v>
      </c>
      <c r="C2958" s="3" t="s">
        <v>2637</v>
      </c>
      <c r="D2958" s="3"/>
    </row>
    <row r="2959" customHeight="1" spans="1:4">
      <c r="A2959" s="3">
        <v>2955</v>
      </c>
      <c r="B2959" s="3" t="str">
        <f>"王茹"</f>
        <v>王茹</v>
      </c>
      <c r="C2959" s="3" t="s">
        <v>2638</v>
      </c>
      <c r="D2959" s="3"/>
    </row>
    <row r="2960" customHeight="1" spans="1:4">
      <c r="A2960" s="3">
        <v>2956</v>
      </c>
      <c r="B2960" s="3" t="str">
        <f>"计威威"</f>
        <v>计威威</v>
      </c>
      <c r="C2960" s="3" t="s">
        <v>2639</v>
      </c>
      <c r="D2960" s="3"/>
    </row>
    <row r="2961" customHeight="1" spans="1:4">
      <c r="A2961" s="3">
        <v>2957</v>
      </c>
      <c r="B2961" s="3" t="str">
        <f>"张步"</f>
        <v>张步</v>
      </c>
      <c r="C2961" s="3" t="s">
        <v>2640</v>
      </c>
      <c r="D2961" s="3"/>
    </row>
    <row r="2962" customHeight="1" spans="1:4">
      <c r="A2962" s="3">
        <v>2958</v>
      </c>
      <c r="B2962" s="3" t="str">
        <f>"刘阿兴"</f>
        <v>刘阿兴</v>
      </c>
      <c r="C2962" s="3" t="s">
        <v>2641</v>
      </c>
      <c r="D2962" s="3"/>
    </row>
    <row r="2963" customHeight="1" spans="1:4">
      <c r="A2963" s="3">
        <v>2959</v>
      </c>
      <c r="B2963" s="3" t="str">
        <f>"王德千"</f>
        <v>王德千</v>
      </c>
      <c r="C2963" s="3" t="s">
        <v>2642</v>
      </c>
      <c r="D2963" s="3"/>
    </row>
    <row r="2964" customHeight="1" spans="1:4">
      <c r="A2964" s="3">
        <v>2960</v>
      </c>
      <c r="B2964" s="3" t="str">
        <f>"闵时鹏"</f>
        <v>闵时鹏</v>
      </c>
      <c r="C2964" s="3" t="s">
        <v>2643</v>
      </c>
      <c r="D2964" s="3"/>
    </row>
    <row r="2965" customHeight="1" spans="1:4">
      <c r="A2965" s="3">
        <v>2961</v>
      </c>
      <c r="B2965" s="3" t="str">
        <f>"王泽澎"</f>
        <v>王泽澎</v>
      </c>
      <c r="C2965" s="3" t="s">
        <v>2644</v>
      </c>
      <c r="D2965" s="3"/>
    </row>
    <row r="2966" customHeight="1" spans="1:4">
      <c r="A2966" s="3">
        <v>2962</v>
      </c>
      <c r="B2966" s="3" t="str">
        <f>"吉才杰"</f>
        <v>吉才杰</v>
      </c>
      <c r="C2966" s="3" t="s">
        <v>2645</v>
      </c>
      <c r="D2966" s="3"/>
    </row>
    <row r="2967" customHeight="1" spans="1:4">
      <c r="A2967" s="3">
        <v>2963</v>
      </c>
      <c r="B2967" s="3" t="str">
        <f>"李国伟"</f>
        <v>李国伟</v>
      </c>
      <c r="C2967" s="3" t="s">
        <v>2646</v>
      </c>
      <c r="D2967" s="3"/>
    </row>
    <row r="2968" customHeight="1" spans="1:4">
      <c r="A2968" s="3">
        <v>2964</v>
      </c>
      <c r="B2968" s="3" t="str">
        <f>"童志诚"</f>
        <v>童志诚</v>
      </c>
      <c r="C2968" s="3" t="s">
        <v>2647</v>
      </c>
      <c r="D2968" s="3"/>
    </row>
    <row r="2969" customHeight="1" spans="1:4">
      <c r="A2969" s="3">
        <v>2965</v>
      </c>
      <c r="B2969" s="3" t="str">
        <f>"符大树"</f>
        <v>符大树</v>
      </c>
      <c r="C2969" s="3" t="s">
        <v>2648</v>
      </c>
      <c r="D2969" s="3"/>
    </row>
    <row r="2970" customHeight="1" spans="1:4">
      <c r="A2970" s="3">
        <v>2966</v>
      </c>
      <c r="B2970" s="3" t="str">
        <f>"黄青山"</f>
        <v>黄青山</v>
      </c>
      <c r="C2970" s="3" t="s">
        <v>2649</v>
      </c>
      <c r="D2970" s="3"/>
    </row>
    <row r="2971" customHeight="1" spans="1:4">
      <c r="A2971" s="3">
        <v>2967</v>
      </c>
      <c r="B2971" s="3" t="str">
        <f>"郑昌瑜"</f>
        <v>郑昌瑜</v>
      </c>
      <c r="C2971" s="3" t="s">
        <v>2650</v>
      </c>
      <c r="D2971" s="3"/>
    </row>
    <row r="2972" customHeight="1" spans="1:4">
      <c r="A2972" s="3">
        <v>2968</v>
      </c>
      <c r="B2972" s="3" t="str">
        <f>"李承照"</f>
        <v>李承照</v>
      </c>
      <c r="C2972" s="3" t="s">
        <v>2651</v>
      </c>
      <c r="D2972" s="3"/>
    </row>
    <row r="2973" customHeight="1" spans="1:4">
      <c r="A2973" s="3">
        <v>2969</v>
      </c>
      <c r="B2973" s="3" t="str">
        <f>"王迪"</f>
        <v>王迪</v>
      </c>
      <c r="C2973" s="3" t="s">
        <v>2652</v>
      </c>
      <c r="D2973" s="3"/>
    </row>
    <row r="2974" customHeight="1" spans="1:4">
      <c r="A2974" s="3">
        <v>2970</v>
      </c>
      <c r="B2974" s="3" t="str">
        <f>"李芳芳"</f>
        <v>李芳芳</v>
      </c>
      <c r="C2974" s="3" t="s">
        <v>2653</v>
      </c>
      <c r="D2974" s="3"/>
    </row>
    <row r="2975" customHeight="1" spans="1:4">
      <c r="A2975" s="3">
        <v>2971</v>
      </c>
      <c r="B2975" s="3" t="str">
        <f>"惠跃"</f>
        <v>惠跃</v>
      </c>
      <c r="C2975" s="3" t="s">
        <v>2654</v>
      </c>
      <c r="D2975" s="3"/>
    </row>
    <row r="2976" customHeight="1" spans="1:4">
      <c r="A2976" s="3">
        <v>2972</v>
      </c>
      <c r="B2976" s="3" t="str">
        <f>"王永顺"</f>
        <v>王永顺</v>
      </c>
      <c r="C2976" s="3" t="s">
        <v>2655</v>
      </c>
      <c r="D2976" s="3"/>
    </row>
    <row r="2977" customHeight="1" spans="1:4">
      <c r="A2977" s="3">
        <v>2973</v>
      </c>
      <c r="B2977" s="3" t="str">
        <f>"李鑫"</f>
        <v>李鑫</v>
      </c>
      <c r="C2977" s="3" t="s">
        <v>2656</v>
      </c>
      <c r="D2977" s="3"/>
    </row>
    <row r="2978" customHeight="1" spans="1:4">
      <c r="A2978" s="3">
        <v>2974</v>
      </c>
      <c r="B2978" s="3" t="str">
        <f>"潘家胜"</f>
        <v>潘家胜</v>
      </c>
      <c r="C2978" s="3" t="s">
        <v>2657</v>
      </c>
      <c r="D2978" s="3"/>
    </row>
    <row r="2979" customHeight="1" spans="1:4">
      <c r="A2979" s="3">
        <v>2975</v>
      </c>
      <c r="B2979" s="3" t="str">
        <f>"刘任翔"</f>
        <v>刘任翔</v>
      </c>
      <c r="C2979" s="3" t="s">
        <v>2658</v>
      </c>
      <c r="D2979" s="3"/>
    </row>
    <row r="2980" customHeight="1" spans="1:4">
      <c r="A2980" s="3">
        <v>2976</v>
      </c>
      <c r="B2980" s="3" t="str">
        <f>"李微"</f>
        <v>李微</v>
      </c>
      <c r="C2980" s="3" t="s">
        <v>2659</v>
      </c>
      <c r="D2980" s="3"/>
    </row>
    <row r="2981" customHeight="1" spans="1:4">
      <c r="A2981" s="3">
        <v>2977</v>
      </c>
      <c r="B2981" s="3" t="str">
        <f>"李布高"</f>
        <v>李布高</v>
      </c>
      <c r="C2981" s="3" t="s">
        <v>2660</v>
      </c>
      <c r="D2981" s="3"/>
    </row>
    <row r="2982" customHeight="1" spans="1:4">
      <c r="A2982" s="3">
        <v>2978</v>
      </c>
      <c r="B2982" s="3" t="str">
        <f>"刘庭宝"</f>
        <v>刘庭宝</v>
      </c>
      <c r="C2982" s="3" t="s">
        <v>2661</v>
      </c>
      <c r="D2982" s="3"/>
    </row>
    <row r="2983" customHeight="1" spans="1:4">
      <c r="A2983" s="3">
        <v>2979</v>
      </c>
      <c r="B2983" s="3" t="str">
        <f>"林升畅"</f>
        <v>林升畅</v>
      </c>
      <c r="C2983" s="3" t="s">
        <v>1095</v>
      </c>
      <c r="D2983" s="3"/>
    </row>
    <row r="2984" customHeight="1" spans="1:4">
      <c r="A2984" s="3">
        <v>2980</v>
      </c>
      <c r="B2984" s="3" t="str">
        <f>"王邦奋"</f>
        <v>王邦奋</v>
      </c>
      <c r="C2984" s="3" t="s">
        <v>2662</v>
      </c>
      <c r="D2984" s="3"/>
    </row>
    <row r="2985" customHeight="1" spans="1:4">
      <c r="A2985" s="3">
        <v>2981</v>
      </c>
      <c r="B2985" s="3" t="str">
        <f>"卢汉存"</f>
        <v>卢汉存</v>
      </c>
      <c r="C2985" s="3" t="s">
        <v>2663</v>
      </c>
      <c r="D2985" s="3"/>
    </row>
    <row r="2986" customHeight="1" spans="1:4">
      <c r="A2986" s="3">
        <v>2982</v>
      </c>
      <c r="B2986" s="3" t="str">
        <f>"陈德勤"</f>
        <v>陈德勤</v>
      </c>
      <c r="C2986" s="3" t="s">
        <v>2664</v>
      </c>
      <c r="D2986" s="3"/>
    </row>
    <row r="2987" customHeight="1" spans="1:4">
      <c r="A2987" s="3">
        <v>2983</v>
      </c>
      <c r="B2987" s="3" t="str">
        <f>"代庆"</f>
        <v>代庆</v>
      </c>
      <c r="C2987" s="3" t="s">
        <v>2665</v>
      </c>
      <c r="D2987" s="3"/>
    </row>
    <row r="2988" customHeight="1" spans="1:4">
      <c r="A2988" s="3">
        <v>2984</v>
      </c>
      <c r="B2988" s="3" t="str">
        <f>"张郁财"</f>
        <v>张郁财</v>
      </c>
      <c r="C2988" s="3" t="s">
        <v>2666</v>
      </c>
      <c r="D2988" s="3"/>
    </row>
    <row r="2989" customHeight="1" spans="1:4">
      <c r="A2989" s="3">
        <v>2985</v>
      </c>
      <c r="B2989" s="3" t="str">
        <f>"谭晓鉴"</f>
        <v>谭晓鉴</v>
      </c>
      <c r="C2989" s="3" t="s">
        <v>2667</v>
      </c>
      <c r="D2989" s="3"/>
    </row>
    <row r="2990" customHeight="1" spans="1:4">
      <c r="A2990" s="3">
        <v>2986</v>
      </c>
      <c r="B2990" s="3" t="str">
        <f>"唐英达"</f>
        <v>唐英达</v>
      </c>
      <c r="C2990" s="3" t="s">
        <v>2668</v>
      </c>
      <c r="D2990" s="3"/>
    </row>
    <row r="2991" customHeight="1" spans="1:4">
      <c r="A2991" s="3">
        <v>2987</v>
      </c>
      <c r="B2991" s="3" t="str">
        <f>"黄城程"</f>
        <v>黄城程</v>
      </c>
      <c r="C2991" s="3" t="s">
        <v>2669</v>
      </c>
      <c r="D2991" s="3"/>
    </row>
    <row r="2992" customHeight="1" spans="1:4">
      <c r="A2992" s="3">
        <v>2988</v>
      </c>
      <c r="B2992" s="3" t="str">
        <f>"何成洋"</f>
        <v>何成洋</v>
      </c>
      <c r="C2992" s="3" t="s">
        <v>2670</v>
      </c>
      <c r="D2992" s="3"/>
    </row>
    <row r="2993" customHeight="1" spans="1:4">
      <c r="A2993" s="3">
        <v>2989</v>
      </c>
      <c r="B2993" s="3" t="str">
        <f>"杨美月"</f>
        <v>杨美月</v>
      </c>
      <c r="C2993" s="3" t="s">
        <v>2671</v>
      </c>
      <c r="D2993" s="3"/>
    </row>
    <row r="2994" customHeight="1" spans="1:4">
      <c r="A2994" s="3">
        <v>2990</v>
      </c>
      <c r="B2994" s="3" t="str">
        <f>"李丽清"</f>
        <v>李丽清</v>
      </c>
      <c r="C2994" s="3" t="s">
        <v>2672</v>
      </c>
      <c r="D2994" s="3"/>
    </row>
    <row r="2995" customHeight="1" spans="1:4">
      <c r="A2995" s="3">
        <v>2991</v>
      </c>
      <c r="B2995" s="3" t="str">
        <f>"叶理泽"</f>
        <v>叶理泽</v>
      </c>
      <c r="C2995" s="3" t="s">
        <v>2673</v>
      </c>
      <c r="D2995" s="3"/>
    </row>
    <row r="2996" customHeight="1" spans="1:4">
      <c r="A2996" s="3">
        <v>2992</v>
      </c>
      <c r="B2996" s="3" t="str">
        <f>"刘元霖"</f>
        <v>刘元霖</v>
      </c>
      <c r="C2996" s="3" t="s">
        <v>2674</v>
      </c>
      <c r="D2996" s="3"/>
    </row>
    <row r="2997" customHeight="1" spans="1:4">
      <c r="A2997" s="3">
        <v>2993</v>
      </c>
      <c r="B2997" s="3" t="str">
        <f>"王庆军"</f>
        <v>王庆军</v>
      </c>
      <c r="C2997" s="3" t="s">
        <v>2675</v>
      </c>
      <c r="D2997" s="3"/>
    </row>
    <row r="2998" customHeight="1" spans="1:4">
      <c r="A2998" s="3">
        <v>2994</v>
      </c>
      <c r="B2998" s="3" t="str">
        <f>"陈智博"</f>
        <v>陈智博</v>
      </c>
      <c r="C2998" s="3" t="s">
        <v>2676</v>
      </c>
      <c r="D2998" s="3"/>
    </row>
    <row r="2999" customHeight="1" spans="1:4">
      <c r="A2999" s="3">
        <v>2995</v>
      </c>
      <c r="B2999" s="3" t="str">
        <f>"黎博雅"</f>
        <v>黎博雅</v>
      </c>
      <c r="C2999" s="3" t="s">
        <v>2677</v>
      </c>
      <c r="D2999" s="3"/>
    </row>
    <row r="3000" customHeight="1" spans="1:4">
      <c r="A3000" s="3">
        <v>2996</v>
      </c>
      <c r="B3000" s="3" t="str">
        <f>"朱子龙"</f>
        <v>朱子龙</v>
      </c>
      <c r="C3000" s="3" t="s">
        <v>2678</v>
      </c>
      <c r="D3000" s="3"/>
    </row>
    <row r="3001" customHeight="1" spans="1:4">
      <c r="A3001" s="3">
        <v>2997</v>
      </c>
      <c r="B3001" s="3" t="str">
        <f>"田义成"</f>
        <v>田义成</v>
      </c>
      <c r="C3001" s="3" t="s">
        <v>2679</v>
      </c>
      <c r="D3001" s="3"/>
    </row>
    <row r="3002" customHeight="1" spans="1:4">
      <c r="A3002" s="3">
        <v>2998</v>
      </c>
      <c r="B3002" s="3" t="str">
        <f>"邢赛攀"</f>
        <v>邢赛攀</v>
      </c>
      <c r="C3002" s="3" t="s">
        <v>2680</v>
      </c>
      <c r="D3002" s="3"/>
    </row>
    <row r="3003" customHeight="1" spans="1:4">
      <c r="A3003" s="3">
        <v>2999</v>
      </c>
      <c r="B3003" s="3" t="str">
        <f>"柏家伟"</f>
        <v>柏家伟</v>
      </c>
      <c r="C3003" s="3" t="s">
        <v>2681</v>
      </c>
      <c r="D3003" s="3"/>
    </row>
    <row r="3004" customHeight="1" spans="1:4">
      <c r="A3004" s="3">
        <v>3000</v>
      </c>
      <c r="B3004" s="3" t="str">
        <f>"梁诗惠"</f>
        <v>梁诗惠</v>
      </c>
      <c r="C3004" s="3" t="s">
        <v>2682</v>
      </c>
      <c r="D3004" s="3"/>
    </row>
    <row r="3005" customHeight="1" spans="1:4">
      <c r="A3005" s="3">
        <v>3001</v>
      </c>
      <c r="B3005" s="3" t="str">
        <f>"朱日威"</f>
        <v>朱日威</v>
      </c>
      <c r="C3005" s="3" t="s">
        <v>2683</v>
      </c>
      <c r="D3005" s="3"/>
    </row>
    <row r="3006" customHeight="1" spans="1:4">
      <c r="A3006" s="3">
        <v>3002</v>
      </c>
      <c r="B3006" s="3" t="str">
        <f>"黄亚宾"</f>
        <v>黄亚宾</v>
      </c>
      <c r="C3006" s="3" t="s">
        <v>2684</v>
      </c>
      <c r="D3006" s="3"/>
    </row>
    <row r="3007" customHeight="1" spans="1:4">
      <c r="A3007" s="3">
        <v>3003</v>
      </c>
      <c r="B3007" s="3" t="str">
        <f>"陈科龙"</f>
        <v>陈科龙</v>
      </c>
      <c r="C3007" s="3" t="s">
        <v>2685</v>
      </c>
      <c r="D3007" s="3"/>
    </row>
    <row r="3008" customHeight="1" spans="1:4">
      <c r="A3008" s="3">
        <v>3004</v>
      </c>
      <c r="B3008" s="3" t="str">
        <f>"黄月婷"</f>
        <v>黄月婷</v>
      </c>
      <c r="C3008" s="3" t="s">
        <v>2686</v>
      </c>
      <c r="D3008" s="3"/>
    </row>
    <row r="3009" customHeight="1" spans="1:4">
      <c r="A3009" s="3">
        <v>3005</v>
      </c>
      <c r="B3009" s="3" t="str">
        <f>"刘志雯"</f>
        <v>刘志雯</v>
      </c>
      <c r="C3009" s="3" t="s">
        <v>2687</v>
      </c>
      <c r="D3009" s="3"/>
    </row>
    <row r="3010" customHeight="1" spans="1:4">
      <c r="A3010" s="3">
        <v>3006</v>
      </c>
      <c r="B3010" s="3" t="str">
        <f>"王女婷"</f>
        <v>王女婷</v>
      </c>
      <c r="C3010" s="3" t="s">
        <v>2688</v>
      </c>
      <c r="D3010" s="3"/>
    </row>
    <row r="3011" customHeight="1" spans="1:4">
      <c r="A3011" s="3">
        <v>3007</v>
      </c>
      <c r="B3011" s="3" t="str">
        <f>"杨燕"</f>
        <v>杨燕</v>
      </c>
      <c r="C3011" s="3" t="s">
        <v>495</v>
      </c>
      <c r="D3011" s="3"/>
    </row>
    <row r="3012" customHeight="1" spans="1:4">
      <c r="A3012" s="3">
        <v>3008</v>
      </c>
      <c r="B3012" s="3" t="str">
        <f>"王英娃"</f>
        <v>王英娃</v>
      </c>
      <c r="C3012" s="3" t="s">
        <v>2689</v>
      </c>
      <c r="D3012" s="3"/>
    </row>
    <row r="3013" customHeight="1" spans="1:4">
      <c r="A3013" s="3">
        <v>3009</v>
      </c>
      <c r="B3013" s="3" t="str">
        <f>"林声浩"</f>
        <v>林声浩</v>
      </c>
      <c r="C3013" s="3" t="s">
        <v>2690</v>
      </c>
      <c r="D3013" s="3"/>
    </row>
    <row r="3014" customHeight="1" spans="1:4">
      <c r="A3014" s="3">
        <v>3010</v>
      </c>
      <c r="B3014" s="3" t="str">
        <f>"庄成燕"</f>
        <v>庄成燕</v>
      </c>
      <c r="C3014" s="3" t="s">
        <v>2691</v>
      </c>
      <c r="D3014" s="3"/>
    </row>
    <row r="3015" customHeight="1" spans="1:4">
      <c r="A3015" s="3">
        <v>3011</v>
      </c>
      <c r="B3015" s="3" t="str">
        <f>"张定琼"</f>
        <v>张定琼</v>
      </c>
      <c r="C3015" s="3" t="s">
        <v>2528</v>
      </c>
      <c r="D3015" s="3"/>
    </row>
    <row r="3016" customHeight="1" spans="1:4">
      <c r="A3016" s="3">
        <v>3012</v>
      </c>
      <c r="B3016" s="3" t="str">
        <f>"龙盼"</f>
        <v>龙盼</v>
      </c>
      <c r="C3016" s="3" t="s">
        <v>2692</v>
      </c>
      <c r="D3016" s="3"/>
    </row>
    <row r="3017" customHeight="1" spans="1:4">
      <c r="A3017" s="3">
        <v>3013</v>
      </c>
      <c r="B3017" s="3" t="str">
        <f>"王涛"</f>
        <v>王涛</v>
      </c>
      <c r="C3017" s="3" t="s">
        <v>2693</v>
      </c>
      <c r="D3017" s="3"/>
    </row>
    <row r="3018" customHeight="1" spans="1:4">
      <c r="A3018" s="3">
        <v>3014</v>
      </c>
      <c r="B3018" s="3" t="str">
        <f>"向容"</f>
        <v>向容</v>
      </c>
      <c r="C3018" s="3" t="s">
        <v>2694</v>
      </c>
      <c r="D3018" s="3"/>
    </row>
    <row r="3019" customHeight="1" spans="1:4">
      <c r="A3019" s="3">
        <v>3015</v>
      </c>
      <c r="B3019" s="3" t="str">
        <f>"符小超"</f>
        <v>符小超</v>
      </c>
      <c r="C3019" s="3" t="s">
        <v>2695</v>
      </c>
      <c r="D3019" s="3"/>
    </row>
    <row r="3020" customHeight="1" spans="1:4">
      <c r="A3020" s="3">
        <v>3016</v>
      </c>
      <c r="B3020" s="3" t="str">
        <f>"符佑康"</f>
        <v>符佑康</v>
      </c>
      <c r="C3020" s="3" t="s">
        <v>990</v>
      </c>
      <c r="D3020" s="3"/>
    </row>
    <row r="3021" customHeight="1" spans="1:4">
      <c r="A3021" s="3">
        <v>3017</v>
      </c>
      <c r="B3021" s="3" t="str">
        <f>"曾晶"</f>
        <v>曾晶</v>
      </c>
      <c r="C3021" s="3" t="s">
        <v>2696</v>
      </c>
      <c r="D3021" s="3"/>
    </row>
    <row r="3022" customHeight="1" spans="1:4">
      <c r="A3022" s="3">
        <v>3018</v>
      </c>
      <c r="B3022" s="3" t="str">
        <f>"陈家伟"</f>
        <v>陈家伟</v>
      </c>
      <c r="C3022" s="3" t="s">
        <v>2697</v>
      </c>
      <c r="D3022" s="3"/>
    </row>
    <row r="3023" customHeight="1" spans="1:4">
      <c r="A3023" s="3">
        <v>3019</v>
      </c>
      <c r="B3023" s="3" t="str">
        <f>"易关铭"</f>
        <v>易关铭</v>
      </c>
      <c r="C3023" s="3" t="s">
        <v>2698</v>
      </c>
      <c r="D3023" s="3"/>
    </row>
    <row r="3024" customHeight="1" spans="1:4">
      <c r="A3024" s="3">
        <v>3020</v>
      </c>
      <c r="B3024" s="3" t="str">
        <f>"李彬"</f>
        <v>李彬</v>
      </c>
      <c r="C3024" s="3" t="s">
        <v>2699</v>
      </c>
      <c r="D3024" s="3"/>
    </row>
    <row r="3025" customHeight="1" spans="1:4">
      <c r="A3025" s="3">
        <v>3021</v>
      </c>
      <c r="B3025" s="3" t="str">
        <f>"张海娜"</f>
        <v>张海娜</v>
      </c>
      <c r="C3025" s="3" t="s">
        <v>2700</v>
      </c>
      <c r="D3025" s="3"/>
    </row>
    <row r="3026" customHeight="1" spans="1:4">
      <c r="A3026" s="3">
        <v>3022</v>
      </c>
      <c r="B3026" s="3" t="str">
        <f>"凌碧霜"</f>
        <v>凌碧霜</v>
      </c>
      <c r="C3026" s="3" t="s">
        <v>833</v>
      </c>
      <c r="D3026" s="3"/>
    </row>
    <row r="3027" customHeight="1" spans="1:4">
      <c r="A3027" s="3">
        <v>3023</v>
      </c>
      <c r="B3027" s="3" t="str">
        <f>"莫日升"</f>
        <v>莫日升</v>
      </c>
      <c r="C3027" s="3" t="s">
        <v>2701</v>
      </c>
      <c r="D3027" s="3"/>
    </row>
    <row r="3028" customHeight="1" spans="1:4">
      <c r="A3028" s="3">
        <v>3024</v>
      </c>
      <c r="B3028" s="3" t="str">
        <f>"梁丽梅"</f>
        <v>梁丽梅</v>
      </c>
      <c r="C3028" s="3" t="s">
        <v>2702</v>
      </c>
      <c r="D3028" s="3"/>
    </row>
    <row r="3029" customHeight="1" spans="1:4">
      <c r="A3029" s="3">
        <v>3025</v>
      </c>
      <c r="B3029" s="3" t="str">
        <f>"蔡园园"</f>
        <v>蔡园园</v>
      </c>
      <c r="C3029" s="3" t="s">
        <v>771</v>
      </c>
      <c r="D3029" s="3"/>
    </row>
    <row r="3030" customHeight="1" spans="1:4">
      <c r="A3030" s="3">
        <v>3026</v>
      </c>
      <c r="B3030" s="3" t="str">
        <f>"周娟"</f>
        <v>周娟</v>
      </c>
      <c r="C3030" s="3" t="s">
        <v>2703</v>
      </c>
      <c r="D3030" s="3"/>
    </row>
    <row r="3031" customHeight="1" spans="1:4">
      <c r="A3031" s="3">
        <v>3027</v>
      </c>
      <c r="B3031" s="3" t="str">
        <f>"赵继磊"</f>
        <v>赵继磊</v>
      </c>
      <c r="C3031" s="3" t="s">
        <v>2704</v>
      </c>
      <c r="D3031" s="3"/>
    </row>
    <row r="3032" customHeight="1" spans="1:4">
      <c r="A3032" s="3">
        <v>3028</v>
      </c>
      <c r="B3032" s="3" t="str">
        <f>"陈有花"</f>
        <v>陈有花</v>
      </c>
      <c r="C3032" s="3" t="s">
        <v>2705</v>
      </c>
      <c r="D3032" s="3"/>
    </row>
    <row r="3033" customHeight="1" spans="1:4">
      <c r="A3033" s="3">
        <v>3029</v>
      </c>
      <c r="B3033" s="3" t="str">
        <f>"邢王秀"</f>
        <v>邢王秀</v>
      </c>
      <c r="C3033" s="3" t="s">
        <v>2706</v>
      </c>
      <c r="D3033" s="3"/>
    </row>
    <row r="3034" customHeight="1" spans="1:4">
      <c r="A3034" s="3">
        <v>3030</v>
      </c>
      <c r="B3034" s="3" t="str">
        <f>"陈善美"</f>
        <v>陈善美</v>
      </c>
      <c r="C3034" s="3" t="s">
        <v>2707</v>
      </c>
      <c r="D3034" s="3"/>
    </row>
    <row r="3035" customHeight="1" spans="1:4">
      <c r="A3035" s="3">
        <v>3031</v>
      </c>
      <c r="B3035" s="3" t="str">
        <f>"王梦蝶"</f>
        <v>王梦蝶</v>
      </c>
      <c r="C3035" s="3" t="s">
        <v>2708</v>
      </c>
      <c r="D3035" s="3"/>
    </row>
    <row r="3036" customHeight="1" spans="1:4">
      <c r="A3036" s="3">
        <v>3032</v>
      </c>
      <c r="B3036" s="3" t="str">
        <f>"唐艳阳"</f>
        <v>唐艳阳</v>
      </c>
      <c r="C3036" s="3" t="s">
        <v>2709</v>
      </c>
      <c r="D3036" s="3"/>
    </row>
    <row r="3037" customHeight="1" spans="1:4">
      <c r="A3037" s="3">
        <v>3033</v>
      </c>
      <c r="B3037" s="3" t="str">
        <f>"苏贤刊"</f>
        <v>苏贤刊</v>
      </c>
      <c r="C3037" s="3" t="s">
        <v>2710</v>
      </c>
      <c r="D3037" s="3"/>
    </row>
    <row r="3038" customHeight="1" spans="1:4">
      <c r="A3038" s="3">
        <v>3034</v>
      </c>
      <c r="B3038" s="3" t="str">
        <f>"符思颖"</f>
        <v>符思颖</v>
      </c>
      <c r="C3038" s="3" t="s">
        <v>592</v>
      </c>
      <c r="D3038" s="3"/>
    </row>
    <row r="3039" customHeight="1" spans="1:4">
      <c r="A3039" s="3">
        <v>3035</v>
      </c>
      <c r="B3039" s="3" t="str">
        <f>"陈核"</f>
        <v>陈核</v>
      </c>
      <c r="C3039" s="3" t="s">
        <v>2711</v>
      </c>
      <c r="D3039" s="3"/>
    </row>
    <row r="3040" customHeight="1" spans="1:4">
      <c r="A3040" s="3">
        <v>3036</v>
      </c>
      <c r="B3040" s="3" t="str">
        <f>"吴如咪"</f>
        <v>吴如咪</v>
      </c>
      <c r="C3040" s="3" t="s">
        <v>2712</v>
      </c>
      <c r="D3040" s="3"/>
    </row>
    <row r="3041" customHeight="1" spans="1:4">
      <c r="A3041" s="3">
        <v>3037</v>
      </c>
      <c r="B3041" s="3" t="str">
        <f>"文滢滢"</f>
        <v>文滢滢</v>
      </c>
      <c r="C3041" s="3" t="s">
        <v>2713</v>
      </c>
      <c r="D3041" s="3"/>
    </row>
    <row r="3042" customHeight="1" spans="1:4">
      <c r="A3042" s="3">
        <v>3038</v>
      </c>
      <c r="B3042" s="3" t="str">
        <f>"杨大润"</f>
        <v>杨大润</v>
      </c>
      <c r="C3042" s="3" t="s">
        <v>2714</v>
      </c>
      <c r="D3042" s="3"/>
    </row>
    <row r="3043" customHeight="1" spans="1:4">
      <c r="A3043" s="3">
        <v>3039</v>
      </c>
      <c r="B3043" s="3" t="str">
        <f>"田甜"</f>
        <v>田甜</v>
      </c>
      <c r="C3043" s="3" t="s">
        <v>2715</v>
      </c>
      <c r="D3043" s="3"/>
    </row>
    <row r="3044" customHeight="1" spans="1:4">
      <c r="A3044" s="3">
        <v>3040</v>
      </c>
      <c r="B3044" s="3" t="str">
        <f>"王丹妮"</f>
        <v>王丹妮</v>
      </c>
      <c r="C3044" s="3" t="s">
        <v>2716</v>
      </c>
      <c r="D3044" s="3"/>
    </row>
    <row r="3045" customHeight="1" spans="1:4">
      <c r="A3045" s="3">
        <v>3041</v>
      </c>
      <c r="B3045" s="3" t="str">
        <f>"许振敏"</f>
        <v>许振敏</v>
      </c>
      <c r="C3045" s="3" t="s">
        <v>2153</v>
      </c>
      <c r="D3045" s="3"/>
    </row>
    <row r="3046" customHeight="1" spans="1:4">
      <c r="A3046" s="3">
        <v>3042</v>
      </c>
      <c r="B3046" s="3" t="str">
        <f>"李淼"</f>
        <v>李淼</v>
      </c>
      <c r="C3046" s="3" t="s">
        <v>2717</v>
      </c>
      <c r="D3046" s="3"/>
    </row>
    <row r="3047" customHeight="1" spans="1:4">
      <c r="A3047" s="3">
        <v>3043</v>
      </c>
      <c r="B3047" s="3" t="str">
        <f>"吴霄"</f>
        <v>吴霄</v>
      </c>
      <c r="C3047" s="3" t="s">
        <v>2718</v>
      </c>
      <c r="D3047" s="3"/>
    </row>
    <row r="3048" customHeight="1" spans="1:4">
      <c r="A3048" s="3">
        <v>3044</v>
      </c>
      <c r="B3048" s="3" t="str">
        <f>"李茹"</f>
        <v>李茹</v>
      </c>
      <c r="C3048" s="3" t="s">
        <v>2719</v>
      </c>
      <c r="D3048" s="3"/>
    </row>
    <row r="3049" customHeight="1" spans="1:4">
      <c r="A3049" s="3">
        <v>3045</v>
      </c>
      <c r="B3049" s="3" t="str">
        <f>"王啟丽"</f>
        <v>王啟丽</v>
      </c>
      <c r="C3049" s="3" t="s">
        <v>129</v>
      </c>
      <c r="D3049" s="3"/>
    </row>
    <row r="3050" customHeight="1" spans="1:4">
      <c r="A3050" s="3">
        <v>3046</v>
      </c>
      <c r="B3050" s="3" t="str">
        <f>"林蔡灵"</f>
        <v>林蔡灵</v>
      </c>
      <c r="C3050" s="3" t="s">
        <v>2720</v>
      </c>
      <c r="D3050" s="3"/>
    </row>
    <row r="3051" customHeight="1" spans="1:4">
      <c r="A3051" s="3">
        <v>3047</v>
      </c>
      <c r="B3051" s="3" t="str">
        <f>"林晶晶"</f>
        <v>林晶晶</v>
      </c>
      <c r="C3051" s="3" t="s">
        <v>2721</v>
      </c>
      <c r="D3051" s="3"/>
    </row>
    <row r="3052" customHeight="1" spans="1:4">
      <c r="A3052" s="3">
        <v>3048</v>
      </c>
      <c r="B3052" s="3" t="str">
        <f>"王怡"</f>
        <v>王怡</v>
      </c>
      <c r="C3052" s="3" t="s">
        <v>2722</v>
      </c>
      <c r="D3052" s="3"/>
    </row>
    <row r="3053" customHeight="1" spans="1:4">
      <c r="A3053" s="3">
        <v>3049</v>
      </c>
      <c r="B3053" s="3" t="str">
        <f>"王茹"</f>
        <v>王茹</v>
      </c>
      <c r="C3053" s="3" t="s">
        <v>2723</v>
      </c>
      <c r="D3053" s="3"/>
    </row>
    <row r="3054" customHeight="1" spans="1:4">
      <c r="A3054" s="3">
        <v>3050</v>
      </c>
      <c r="B3054" s="3" t="str">
        <f>"黄香梨"</f>
        <v>黄香梨</v>
      </c>
      <c r="C3054" s="3" t="s">
        <v>2391</v>
      </c>
      <c r="D3054" s="3"/>
    </row>
    <row r="3055" customHeight="1" spans="1:4">
      <c r="A3055" s="3">
        <v>3051</v>
      </c>
      <c r="B3055" s="3" t="str">
        <f>"赖炯新"</f>
        <v>赖炯新</v>
      </c>
      <c r="C3055" s="3" t="s">
        <v>2724</v>
      </c>
      <c r="D3055" s="3"/>
    </row>
    <row r="3056" customHeight="1" spans="1:4">
      <c r="A3056" s="3">
        <v>3052</v>
      </c>
      <c r="B3056" s="3" t="str">
        <f>"钟国威"</f>
        <v>钟国威</v>
      </c>
      <c r="C3056" s="3" t="s">
        <v>2725</v>
      </c>
      <c r="D3056" s="3"/>
    </row>
    <row r="3057" customHeight="1" spans="1:4">
      <c r="A3057" s="3">
        <v>3053</v>
      </c>
      <c r="B3057" s="3" t="str">
        <f>"张利娟"</f>
        <v>张利娟</v>
      </c>
      <c r="C3057" s="3" t="s">
        <v>2726</v>
      </c>
      <c r="D3057" s="3"/>
    </row>
    <row r="3058" customHeight="1" spans="1:4">
      <c r="A3058" s="3">
        <v>3054</v>
      </c>
      <c r="B3058" s="3" t="str">
        <f>"张佩祯"</f>
        <v>张佩祯</v>
      </c>
      <c r="C3058" s="3" t="s">
        <v>2087</v>
      </c>
      <c r="D3058" s="3"/>
    </row>
    <row r="3059" customHeight="1" spans="1:4">
      <c r="A3059" s="3">
        <v>3055</v>
      </c>
      <c r="B3059" s="3" t="str">
        <f>"冷扬扬"</f>
        <v>冷扬扬</v>
      </c>
      <c r="C3059" s="3" t="s">
        <v>2727</v>
      </c>
      <c r="D3059" s="3"/>
    </row>
    <row r="3060" customHeight="1" spans="1:4">
      <c r="A3060" s="3">
        <v>3056</v>
      </c>
      <c r="B3060" s="3" t="str">
        <f>"吴凤琰"</f>
        <v>吴凤琰</v>
      </c>
      <c r="C3060" s="3" t="s">
        <v>2728</v>
      </c>
      <c r="D3060" s="3"/>
    </row>
    <row r="3061" customHeight="1" spans="1:4">
      <c r="A3061" s="3">
        <v>3057</v>
      </c>
      <c r="B3061" s="3" t="str">
        <f>"娄尚"</f>
        <v>娄尚</v>
      </c>
      <c r="C3061" s="3" t="s">
        <v>2729</v>
      </c>
      <c r="D3061" s="3"/>
    </row>
    <row r="3062" customHeight="1" spans="1:4">
      <c r="A3062" s="3">
        <v>3058</v>
      </c>
      <c r="B3062" s="3" t="str">
        <f>"陈浩聪"</f>
        <v>陈浩聪</v>
      </c>
      <c r="C3062" s="3" t="s">
        <v>2730</v>
      </c>
      <c r="D3062" s="3"/>
    </row>
    <row r="3063" customHeight="1" spans="1:4">
      <c r="A3063" s="3">
        <v>3059</v>
      </c>
      <c r="B3063" s="3" t="str">
        <f>"陈名丽"</f>
        <v>陈名丽</v>
      </c>
      <c r="C3063" s="3" t="s">
        <v>839</v>
      </c>
      <c r="D3063" s="3"/>
    </row>
    <row r="3064" customHeight="1" spans="1:4">
      <c r="A3064" s="3">
        <v>3060</v>
      </c>
      <c r="B3064" s="3" t="str">
        <f>"王文华"</f>
        <v>王文华</v>
      </c>
      <c r="C3064" s="3" t="s">
        <v>2731</v>
      </c>
      <c r="D3064" s="3"/>
    </row>
    <row r="3065" customHeight="1" spans="1:4">
      <c r="A3065" s="3">
        <v>3061</v>
      </c>
      <c r="B3065" s="3" t="str">
        <f>"符芳崇"</f>
        <v>符芳崇</v>
      </c>
      <c r="C3065" s="3" t="s">
        <v>2732</v>
      </c>
      <c r="D3065" s="3"/>
    </row>
    <row r="3066" customHeight="1" spans="1:4">
      <c r="A3066" s="3">
        <v>3062</v>
      </c>
      <c r="B3066" s="3" t="str">
        <f>"李丽婷"</f>
        <v>李丽婷</v>
      </c>
      <c r="C3066" s="3" t="s">
        <v>2733</v>
      </c>
      <c r="D3066" s="3"/>
    </row>
    <row r="3067" customHeight="1" spans="1:4">
      <c r="A3067" s="3">
        <v>3063</v>
      </c>
      <c r="B3067" s="3" t="str">
        <f>"郑慧茵"</f>
        <v>郑慧茵</v>
      </c>
      <c r="C3067" s="3" t="s">
        <v>2734</v>
      </c>
      <c r="D3067" s="3"/>
    </row>
    <row r="3068" customHeight="1" spans="1:4">
      <c r="A3068" s="3">
        <v>3064</v>
      </c>
      <c r="B3068" s="3" t="str">
        <f>"许欣欣"</f>
        <v>许欣欣</v>
      </c>
      <c r="C3068" s="3" t="s">
        <v>2735</v>
      </c>
      <c r="D3068" s="3"/>
    </row>
    <row r="3069" customHeight="1" spans="1:4">
      <c r="A3069" s="3">
        <v>3065</v>
      </c>
      <c r="B3069" s="3" t="str">
        <f>"何鑫"</f>
        <v>何鑫</v>
      </c>
      <c r="C3069" s="3" t="s">
        <v>2736</v>
      </c>
      <c r="D3069" s="3"/>
    </row>
    <row r="3070" customHeight="1" spans="1:4">
      <c r="A3070" s="3">
        <v>3066</v>
      </c>
      <c r="B3070" s="3" t="str">
        <f>"张杰"</f>
        <v>张杰</v>
      </c>
      <c r="C3070" s="3" t="s">
        <v>2737</v>
      </c>
      <c r="D3070" s="3"/>
    </row>
    <row r="3071" customHeight="1" spans="1:4">
      <c r="A3071" s="3">
        <v>3067</v>
      </c>
      <c r="B3071" s="3" t="str">
        <f>"冯惠云"</f>
        <v>冯惠云</v>
      </c>
      <c r="C3071" s="3" t="s">
        <v>2738</v>
      </c>
      <c r="D3071" s="3"/>
    </row>
    <row r="3072" customHeight="1" spans="1:4">
      <c r="A3072" s="3">
        <v>3068</v>
      </c>
      <c r="B3072" s="3" t="str">
        <f>"李婷丽"</f>
        <v>李婷丽</v>
      </c>
      <c r="C3072" s="3" t="s">
        <v>1578</v>
      </c>
      <c r="D3072" s="3"/>
    </row>
    <row r="3073" customHeight="1" spans="1:4">
      <c r="A3073" s="3">
        <v>3069</v>
      </c>
      <c r="B3073" s="3" t="str">
        <f>"潘孝柳"</f>
        <v>潘孝柳</v>
      </c>
      <c r="C3073" s="3" t="s">
        <v>1779</v>
      </c>
      <c r="D3073" s="3"/>
    </row>
    <row r="3074" customHeight="1" spans="1:4">
      <c r="A3074" s="3">
        <v>3070</v>
      </c>
      <c r="B3074" s="3" t="str">
        <f>"杨雯颖"</f>
        <v>杨雯颖</v>
      </c>
      <c r="C3074" s="3" t="s">
        <v>2739</v>
      </c>
      <c r="D3074" s="3"/>
    </row>
    <row r="3075" customHeight="1" spans="1:4">
      <c r="A3075" s="3">
        <v>3071</v>
      </c>
      <c r="B3075" s="3" t="str">
        <f>"陈文桢"</f>
        <v>陈文桢</v>
      </c>
      <c r="C3075" s="3" t="s">
        <v>2740</v>
      </c>
      <c r="D3075" s="3"/>
    </row>
    <row r="3076" customHeight="1" spans="1:4">
      <c r="A3076" s="3">
        <v>3072</v>
      </c>
      <c r="B3076" s="3" t="str">
        <f>"邢增果"</f>
        <v>邢增果</v>
      </c>
      <c r="C3076" s="3" t="s">
        <v>1892</v>
      </c>
      <c r="D3076" s="3"/>
    </row>
    <row r="3077" customHeight="1" spans="1:4">
      <c r="A3077" s="3">
        <v>3073</v>
      </c>
      <c r="B3077" s="3" t="str">
        <f>"陈丽帆"</f>
        <v>陈丽帆</v>
      </c>
      <c r="C3077" s="3" t="s">
        <v>2741</v>
      </c>
      <c r="D3077" s="3"/>
    </row>
    <row r="3078" customHeight="1" spans="1:4">
      <c r="A3078" s="3">
        <v>3074</v>
      </c>
      <c r="B3078" s="3" t="str">
        <f>"覃妹玲"</f>
        <v>覃妹玲</v>
      </c>
      <c r="C3078" s="3" t="s">
        <v>2742</v>
      </c>
      <c r="D3078" s="3"/>
    </row>
    <row r="3079" customHeight="1" spans="1:4">
      <c r="A3079" s="3">
        <v>3075</v>
      </c>
      <c r="B3079" s="3" t="str">
        <f>"李瑶"</f>
        <v>李瑶</v>
      </c>
      <c r="C3079" s="3" t="s">
        <v>2743</v>
      </c>
      <c r="D3079" s="3"/>
    </row>
    <row r="3080" customHeight="1" spans="1:4">
      <c r="A3080" s="3">
        <v>3076</v>
      </c>
      <c r="B3080" s="3" t="str">
        <f>"杨证乔"</f>
        <v>杨证乔</v>
      </c>
      <c r="C3080" s="3" t="s">
        <v>2744</v>
      </c>
      <c r="D3080" s="3"/>
    </row>
    <row r="3081" customHeight="1" spans="1:4">
      <c r="A3081" s="3">
        <v>3077</v>
      </c>
      <c r="B3081" s="3" t="str">
        <f>"符春芹"</f>
        <v>符春芹</v>
      </c>
      <c r="C3081" s="3" t="s">
        <v>2745</v>
      </c>
      <c r="D3081" s="3"/>
    </row>
    <row r="3082" customHeight="1" spans="1:4">
      <c r="A3082" s="3">
        <v>3078</v>
      </c>
      <c r="B3082" s="3" t="str">
        <f>"蔡丹"</f>
        <v>蔡丹</v>
      </c>
      <c r="C3082" s="3" t="s">
        <v>2746</v>
      </c>
      <c r="D3082" s="3"/>
    </row>
    <row r="3083" customHeight="1" spans="1:4">
      <c r="A3083" s="3">
        <v>3079</v>
      </c>
      <c r="B3083" s="3" t="str">
        <f>"陈斐斐"</f>
        <v>陈斐斐</v>
      </c>
      <c r="C3083" s="3" t="s">
        <v>2747</v>
      </c>
      <c r="D3083" s="3"/>
    </row>
    <row r="3084" customHeight="1" spans="1:4">
      <c r="A3084" s="3">
        <v>3080</v>
      </c>
      <c r="B3084" s="3" t="str">
        <f>"黄克凡"</f>
        <v>黄克凡</v>
      </c>
      <c r="C3084" s="3" t="s">
        <v>2748</v>
      </c>
      <c r="D3084" s="3"/>
    </row>
    <row r="3085" customHeight="1" spans="1:4">
      <c r="A3085" s="3">
        <v>3081</v>
      </c>
      <c r="B3085" s="3" t="str">
        <f>"崔熙"</f>
        <v>崔熙</v>
      </c>
      <c r="C3085" s="3" t="s">
        <v>2749</v>
      </c>
      <c r="D3085" s="3"/>
    </row>
    <row r="3086" customHeight="1" spans="1:4">
      <c r="A3086" s="3">
        <v>3082</v>
      </c>
      <c r="B3086" s="3" t="str">
        <f>"姚敏"</f>
        <v>姚敏</v>
      </c>
      <c r="C3086" s="3" t="s">
        <v>2750</v>
      </c>
      <c r="D3086" s="3"/>
    </row>
    <row r="3087" customHeight="1" spans="1:4">
      <c r="A3087" s="3">
        <v>3083</v>
      </c>
      <c r="B3087" s="3" t="str">
        <f>"林小丽"</f>
        <v>林小丽</v>
      </c>
      <c r="C3087" s="3" t="s">
        <v>2751</v>
      </c>
      <c r="D3087" s="3"/>
    </row>
    <row r="3088" customHeight="1" spans="1:4">
      <c r="A3088" s="3">
        <v>3084</v>
      </c>
      <c r="B3088" s="3" t="str">
        <f>"刘新艳"</f>
        <v>刘新艳</v>
      </c>
      <c r="C3088" s="3" t="s">
        <v>2752</v>
      </c>
      <c r="D3088" s="3"/>
    </row>
    <row r="3089" customHeight="1" spans="1:4">
      <c r="A3089" s="3">
        <v>3085</v>
      </c>
      <c r="B3089" s="3" t="str">
        <f>"陈蔓莉"</f>
        <v>陈蔓莉</v>
      </c>
      <c r="C3089" s="3" t="s">
        <v>2753</v>
      </c>
      <c r="D3089" s="3"/>
    </row>
    <row r="3090" customHeight="1" spans="1:4">
      <c r="A3090" s="3">
        <v>3086</v>
      </c>
      <c r="B3090" s="3" t="str">
        <f>"李金容"</f>
        <v>李金容</v>
      </c>
      <c r="C3090" s="3" t="s">
        <v>2754</v>
      </c>
      <c r="D3090" s="3"/>
    </row>
    <row r="3091" customHeight="1" spans="1:4">
      <c r="A3091" s="3">
        <v>3087</v>
      </c>
      <c r="B3091" s="3" t="str">
        <f>"吴丹"</f>
        <v>吴丹</v>
      </c>
      <c r="C3091" s="3" t="s">
        <v>2755</v>
      </c>
      <c r="D3091" s="3"/>
    </row>
    <row r="3092" customHeight="1" spans="1:4">
      <c r="A3092" s="3">
        <v>3088</v>
      </c>
      <c r="B3092" s="3" t="str">
        <f>"李燕娣"</f>
        <v>李燕娣</v>
      </c>
      <c r="C3092" s="3" t="s">
        <v>2756</v>
      </c>
      <c r="D3092" s="3"/>
    </row>
    <row r="3093" customHeight="1" spans="1:4">
      <c r="A3093" s="3">
        <v>3089</v>
      </c>
      <c r="B3093" s="3" t="str">
        <f>"黄绿绿"</f>
        <v>黄绿绿</v>
      </c>
      <c r="C3093" s="3" t="s">
        <v>2757</v>
      </c>
      <c r="D3093" s="3"/>
    </row>
    <row r="3094" customHeight="1" spans="1:4">
      <c r="A3094" s="3">
        <v>3090</v>
      </c>
      <c r="B3094" s="3" t="str">
        <f>"韦荣慧"</f>
        <v>韦荣慧</v>
      </c>
      <c r="C3094" s="3" t="s">
        <v>2758</v>
      </c>
      <c r="D3094" s="3"/>
    </row>
    <row r="3095" customHeight="1" spans="1:4">
      <c r="A3095" s="3">
        <v>3091</v>
      </c>
      <c r="B3095" s="3" t="str">
        <f>"钟赛丽"</f>
        <v>钟赛丽</v>
      </c>
      <c r="C3095" s="3" t="s">
        <v>2759</v>
      </c>
      <c r="D3095" s="3"/>
    </row>
    <row r="3096" customHeight="1" spans="1:4">
      <c r="A3096" s="3">
        <v>3092</v>
      </c>
      <c r="B3096" s="3" t="str">
        <f>"符乃娟"</f>
        <v>符乃娟</v>
      </c>
      <c r="C3096" s="3" t="s">
        <v>2760</v>
      </c>
      <c r="D3096" s="3"/>
    </row>
    <row r="3097" customHeight="1" spans="1:4">
      <c r="A3097" s="3">
        <v>3093</v>
      </c>
      <c r="B3097" s="3" t="str">
        <f>"吴佳佳"</f>
        <v>吴佳佳</v>
      </c>
      <c r="C3097" s="3" t="s">
        <v>2761</v>
      </c>
      <c r="D3097" s="3"/>
    </row>
    <row r="3098" customHeight="1" spans="1:4">
      <c r="A3098" s="3">
        <v>3094</v>
      </c>
      <c r="B3098" s="3" t="str">
        <f>"梁丽琦"</f>
        <v>梁丽琦</v>
      </c>
      <c r="C3098" s="3" t="s">
        <v>2762</v>
      </c>
      <c r="D3098" s="3"/>
    </row>
    <row r="3099" customHeight="1" spans="1:4">
      <c r="A3099" s="3">
        <v>3095</v>
      </c>
      <c r="B3099" s="3" t="str">
        <f>"梁弘彦"</f>
        <v>梁弘彦</v>
      </c>
      <c r="C3099" s="3" t="s">
        <v>2763</v>
      </c>
      <c r="D3099" s="3"/>
    </row>
    <row r="3100" customHeight="1" spans="1:4">
      <c r="A3100" s="3">
        <v>3096</v>
      </c>
      <c r="B3100" s="3" t="str">
        <f>"林蝶"</f>
        <v>林蝶</v>
      </c>
      <c r="C3100" s="3" t="s">
        <v>1731</v>
      </c>
      <c r="D3100" s="3"/>
    </row>
    <row r="3101" customHeight="1" spans="1:4">
      <c r="A3101" s="3">
        <v>3097</v>
      </c>
      <c r="B3101" s="3" t="str">
        <f>"胡颖玲"</f>
        <v>胡颖玲</v>
      </c>
      <c r="C3101" s="3" t="s">
        <v>2764</v>
      </c>
      <c r="D3101" s="3"/>
    </row>
    <row r="3102" customHeight="1" spans="1:4">
      <c r="A3102" s="3">
        <v>3098</v>
      </c>
      <c r="B3102" s="3" t="str">
        <f>"王媚"</f>
        <v>王媚</v>
      </c>
      <c r="C3102" s="3" t="s">
        <v>545</v>
      </c>
      <c r="D3102" s="3"/>
    </row>
    <row r="3103" customHeight="1" spans="1:4">
      <c r="A3103" s="3">
        <v>3099</v>
      </c>
      <c r="B3103" s="3" t="str">
        <f>"王贝莹"</f>
        <v>王贝莹</v>
      </c>
      <c r="C3103" s="3" t="s">
        <v>2765</v>
      </c>
      <c r="D3103" s="3"/>
    </row>
    <row r="3104" customHeight="1" spans="1:4">
      <c r="A3104" s="3">
        <v>3100</v>
      </c>
      <c r="B3104" s="3" t="str">
        <f>"麦浩娜"</f>
        <v>麦浩娜</v>
      </c>
      <c r="C3104" s="3" t="s">
        <v>2766</v>
      </c>
      <c r="D3104" s="3"/>
    </row>
    <row r="3105" customHeight="1" spans="1:4">
      <c r="A3105" s="3">
        <v>3101</v>
      </c>
      <c r="B3105" s="3" t="str">
        <f>"钟娃"</f>
        <v>钟娃</v>
      </c>
      <c r="C3105" s="3" t="s">
        <v>2767</v>
      </c>
      <c r="D3105" s="3"/>
    </row>
    <row r="3106" customHeight="1" spans="1:4">
      <c r="A3106" s="3">
        <v>3102</v>
      </c>
      <c r="B3106" s="3" t="str">
        <f>"李丹"</f>
        <v>李丹</v>
      </c>
      <c r="C3106" s="3" t="s">
        <v>2768</v>
      </c>
      <c r="D3106" s="3"/>
    </row>
    <row r="3107" customHeight="1" spans="1:4">
      <c r="A3107" s="3">
        <v>3103</v>
      </c>
      <c r="B3107" s="3" t="str">
        <f>"林妃妃"</f>
        <v>林妃妃</v>
      </c>
      <c r="C3107" s="3" t="s">
        <v>2769</v>
      </c>
      <c r="D3107" s="3"/>
    </row>
    <row r="3108" customHeight="1" spans="1:4">
      <c r="A3108" s="3">
        <v>3104</v>
      </c>
      <c r="B3108" s="3" t="str">
        <f>"陈小妹"</f>
        <v>陈小妹</v>
      </c>
      <c r="C3108" s="3" t="s">
        <v>2770</v>
      </c>
      <c r="D3108" s="3"/>
    </row>
    <row r="3109" customHeight="1" spans="1:4">
      <c r="A3109" s="3">
        <v>3105</v>
      </c>
      <c r="B3109" s="3" t="str">
        <f>"岑宝琪"</f>
        <v>岑宝琪</v>
      </c>
      <c r="C3109" s="3" t="s">
        <v>2771</v>
      </c>
      <c r="D3109" s="3"/>
    </row>
    <row r="3110" customHeight="1" spans="1:4">
      <c r="A3110" s="3">
        <v>3106</v>
      </c>
      <c r="B3110" s="3" t="str">
        <f>"黄正"</f>
        <v>黄正</v>
      </c>
      <c r="C3110" s="3" t="s">
        <v>2772</v>
      </c>
      <c r="D3110" s="3"/>
    </row>
    <row r="3111" customHeight="1" spans="1:4">
      <c r="A3111" s="3">
        <v>3107</v>
      </c>
      <c r="B3111" s="3" t="str">
        <f>"黄覃雪"</f>
        <v>黄覃雪</v>
      </c>
      <c r="C3111" s="3" t="s">
        <v>2773</v>
      </c>
      <c r="D3111" s="3"/>
    </row>
    <row r="3112" customHeight="1" spans="1:4">
      <c r="A3112" s="3">
        <v>3108</v>
      </c>
      <c r="B3112" s="3" t="str">
        <f>"符银苗"</f>
        <v>符银苗</v>
      </c>
      <c r="C3112" s="3" t="s">
        <v>2774</v>
      </c>
      <c r="D3112" s="3"/>
    </row>
    <row r="3113" customHeight="1" spans="1:4">
      <c r="A3113" s="3">
        <v>3109</v>
      </c>
      <c r="B3113" s="3" t="str">
        <f>"高雨蒙"</f>
        <v>高雨蒙</v>
      </c>
      <c r="C3113" s="3" t="s">
        <v>2775</v>
      </c>
      <c r="D3113" s="3"/>
    </row>
    <row r="3114" customHeight="1" spans="1:4">
      <c r="A3114" s="3">
        <v>3110</v>
      </c>
      <c r="B3114" s="3" t="str">
        <f>"卓甜甜"</f>
        <v>卓甜甜</v>
      </c>
      <c r="C3114" s="3" t="s">
        <v>1864</v>
      </c>
      <c r="D3114" s="3"/>
    </row>
    <row r="3115" customHeight="1" spans="1:4">
      <c r="A3115" s="3">
        <v>3111</v>
      </c>
      <c r="B3115" s="3" t="str">
        <f>"黄英姿"</f>
        <v>黄英姿</v>
      </c>
      <c r="C3115" s="3" t="s">
        <v>2776</v>
      </c>
      <c r="D3115" s="3"/>
    </row>
    <row r="3116" customHeight="1" spans="1:4">
      <c r="A3116" s="3">
        <v>3112</v>
      </c>
      <c r="B3116" s="3" t="str">
        <f>"李高洁"</f>
        <v>李高洁</v>
      </c>
      <c r="C3116" s="3" t="s">
        <v>2436</v>
      </c>
      <c r="D3116" s="3"/>
    </row>
    <row r="3117" customHeight="1" spans="1:4">
      <c r="A3117" s="3">
        <v>3113</v>
      </c>
      <c r="B3117" s="3" t="str">
        <f>"田宇"</f>
        <v>田宇</v>
      </c>
      <c r="C3117" s="3" t="s">
        <v>2777</v>
      </c>
      <c r="D3117" s="3"/>
    </row>
    <row r="3118" customHeight="1" spans="1:4">
      <c r="A3118" s="3">
        <v>3114</v>
      </c>
      <c r="B3118" s="3" t="str">
        <f>"徐明蕾"</f>
        <v>徐明蕾</v>
      </c>
      <c r="C3118" s="3" t="s">
        <v>2778</v>
      </c>
      <c r="D3118" s="3"/>
    </row>
    <row r="3119" customHeight="1" spans="1:4">
      <c r="A3119" s="3">
        <v>3115</v>
      </c>
      <c r="B3119" s="3" t="str">
        <f>"申铿"</f>
        <v>申铿</v>
      </c>
      <c r="C3119" s="3" t="s">
        <v>2779</v>
      </c>
      <c r="D3119" s="3"/>
    </row>
    <row r="3120" customHeight="1" spans="1:4">
      <c r="A3120" s="3">
        <v>3116</v>
      </c>
      <c r="B3120" s="3" t="str">
        <f>"林炜"</f>
        <v>林炜</v>
      </c>
      <c r="C3120" s="3" t="s">
        <v>2780</v>
      </c>
      <c r="D3120" s="3"/>
    </row>
    <row r="3121" customHeight="1" spans="1:4">
      <c r="A3121" s="3">
        <v>3117</v>
      </c>
      <c r="B3121" s="3" t="str">
        <f>"王斐"</f>
        <v>王斐</v>
      </c>
      <c r="C3121" s="3" t="s">
        <v>2781</v>
      </c>
      <c r="D3121" s="3"/>
    </row>
    <row r="3122" customHeight="1" spans="1:4">
      <c r="A3122" s="3">
        <v>3118</v>
      </c>
      <c r="B3122" s="3" t="str">
        <f>"王雅婷"</f>
        <v>王雅婷</v>
      </c>
      <c r="C3122" s="3" t="s">
        <v>2782</v>
      </c>
      <c r="D3122" s="3"/>
    </row>
    <row r="3123" customHeight="1" spans="1:4">
      <c r="A3123" s="3">
        <v>3119</v>
      </c>
      <c r="B3123" s="3" t="str">
        <f>"韦传玉"</f>
        <v>韦传玉</v>
      </c>
      <c r="C3123" s="3" t="s">
        <v>2783</v>
      </c>
      <c r="D3123" s="3"/>
    </row>
    <row r="3124" customHeight="1" spans="1:4">
      <c r="A3124" s="3">
        <v>3120</v>
      </c>
      <c r="B3124" s="3" t="str">
        <f>"陈丹虹"</f>
        <v>陈丹虹</v>
      </c>
      <c r="C3124" s="3" t="s">
        <v>2784</v>
      </c>
      <c r="D3124" s="3"/>
    </row>
    <row r="3125" customHeight="1" spans="1:4">
      <c r="A3125" s="3">
        <v>3121</v>
      </c>
      <c r="B3125" s="3" t="str">
        <f>"祁艳雪"</f>
        <v>祁艳雪</v>
      </c>
      <c r="C3125" s="3" t="s">
        <v>2785</v>
      </c>
      <c r="D3125" s="3"/>
    </row>
    <row r="3126" customHeight="1" spans="1:4">
      <c r="A3126" s="3">
        <v>3122</v>
      </c>
      <c r="B3126" s="3" t="str">
        <f>"田翠"</f>
        <v>田翠</v>
      </c>
      <c r="C3126" s="3" t="s">
        <v>2786</v>
      </c>
      <c r="D3126" s="3"/>
    </row>
    <row r="3127" customHeight="1" spans="1:4">
      <c r="A3127" s="3">
        <v>3123</v>
      </c>
      <c r="B3127" s="3" t="str">
        <f>"黄永彬"</f>
        <v>黄永彬</v>
      </c>
      <c r="C3127" s="3" t="s">
        <v>2787</v>
      </c>
      <c r="D3127" s="3"/>
    </row>
    <row r="3128" customHeight="1" spans="1:4">
      <c r="A3128" s="3">
        <v>3124</v>
      </c>
      <c r="B3128" s="3" t="str">
        <f>"杜海秋"</f>
        <v>杜海秋</v>
      </c>
      <c r="C3128" s="3" t="s">
        <v>2788</v>
      </c>
      <c r="D3128" s="3"/>
    </row>
    <row r="3129" customHeight="1" spans="1:4">
      <c r="A3129" s="3">
        <v>3125</v>
      </c>
      <c r="B3129" s="3" t="str">
        <f>"文凤婉"</f>
        <v>文凤婉</v>
      </c>
      <c r="C3129" s="3" t="s">
        <v>2789</v>
      </c>
      <c r="D3129" s="3"/>
    </row>
    <row r="3130" customHeight="1" spans="1:4">
      <c r="A3130" s="3">
        <v>3126</v>
      </c>
      <c r="B3130" s="3" t="str">
        <f>"苏文玲"</f>
        <v>苏文玲</v>
      </c>
      <c r="C3130" s="3" t="s">
        <v>1761</v>
      </c>
      <c r="D3130" s="3"/>
    </row>
    <row r="3131" customHeight="1" spans="1:4">
      <c r="A3131" s="3">
        <v>3127</v>
      </c>
      <c r="B3131" s="3" t="str">
        <f>"符运松"</f>
        <v>符运松</v>
      </c>
      <c r="C3131" s="3" t="s">
        <v>2790</v>
      </c>
      <c r="D3131" s="3"/>
    </row>
    <row r="3132" customHeight="1" spans="1:4">
      <c r="A3132" s="3">
        <v>3128</v>
      </c>
      <c r="B3132" s="3" t="str">
        <f>"符初那"</f>
        <v>符初那</v>
      </c>
      <c r="C3132" s="3" t="s">
        <v>2791</v>
      </c>
      <c r="D3132" s="3"/>
    </row>
    <row r="3133" customHeight="1" spans="1:4">
      <c r="A3133" s="3">
        <v>3129</v>
      </c>
      <c r="B3133" s="3" t="str">
        <f>"王海丽"</f>
        <v>王海丽</v>
      </c>
      <c r="C3133" s="3" t="s">
        <v>2792</v>
      </c>
      <c r="D3133" s="3"/>
    </row>
    <row r="3134" customHeight="1" spans="1:4">
      <c r="A3134" s="3">
        <v>3130</v>
      </c>
      <c r="B3134" s="3" t="str">
        <f>"胡北北"</f>
        <v>胡北北</v>
      </c>
      <c r="C3134" s="3" t="s">
        <v>2793</v>
      </c>
      <c r="D3134" s="3"/>
    </row>
    <row r="3135" customHeight="1" spans="1:4">
      <c r="A3135" s="3">
        <v>3131</v>
      </c>
      <c r="B3135" s="3" t="str">
        <f>"王兆仪"</f>
        <v>王兆仪</v>
      </c>
      <c r="C3135" s="3" t="s">
        <v>2794</v>
      </c>
      <c r="D3135" s="3"/>
    </row>
    <row r="3136" customHeight="1" spans="1:4">
      <c r="A3136" s="3">
        <v>3132</v>
      </c>
      <c r="B3136" s="3" t="str">
        <f>"刘雨佳"</f>
        <v>刘雨佳</v>
      </c>
      <c r="C3136" s="3" t="s">
        <v>2795</v>
      </c>
      <c r="D3136" s="3"/>
    </row>
    <row r="3137" customHeight="1" spans="1:4">
      <c r="A3137" s="3">
        <v>3133</v>
      </c>
      <c r="B3137" s="3" t="str">
        <f>"王书钐"</f>
        <v>王书钐</v>
      </c>
      <c r="C3137" s="3" t="s">
        <v>2796</v>
      </c>
      <c r="D3137" s="3"/>
    </row>
    <row r="3138" customHeight="1" spans="1:4">
      <c r="A3138" s="3">
        <v>3134</v>
      </c>
      <c r="B3138" s="3" t="str">
        <f>"葛元达"</f>
        <v>葛元达</v>
      </c>
      <c r="C3138" s="3" t="s">
        <v>2797</v>
      </c>
      <c r="D3138" s="3"/>
    </row>
    <row r="3139" customHeight="1" spans="1:4">
      <c r="A3139" s="3">
        <v>3135</v>
      </c>
      <c r="B3139" s="3" t="str">
        <f>"黄靖贻"</f>
        <v>黄靖贻</v>
      </c>
      <c r="C3139" s="3" t="s">
        <v>2798</v>
      </c>
      <c r="D3139" s="3"/>
    </row>
    <row r="3140" customHeight="1" spans="1:4">
      <c r="A3140" s="3">
        <v>3136</v>
      </c>
      <c r="B3140" s="3" t="str">
        <f>"李彦桦"</f>
        <v>李彦桦</v>
      </c>
      <c r="C3140" s="3" t="s">
        <v>2799</v>
      </c>
      <c r="D3140" s="3"/>
    </row>
    <row r="3141" customHeight="1" spans="1:4">
      <c r="A3141" s="3">
        <v>3137</v>
      </c>
      <c r="B3141" s="3" t="str">
        <f>"陈思婷"</f>
        <v>陈思婷</v>
      </c>
      <c r="C3141" s="3" t="s">
        <v>2800</v>
      </c>
      <c r="D3141" s="3"/>
    </row>
    <row r="3142" customHeight="1" spans="1:4">
      <c r="A3142" s="3">
        <v>3138</v>
      </c>
      <c r="B3142" s="3" t="str">
        <f>"黎家涯"</f>
        <v>黎家涯</v>
      </c>
      <c r="C3142" s="3" t="s">
        <v>2801</v>
      </c>
      <c r="D3142" s="3"/>
    </row>
    <row r="3143" customHeight="1" spans="1:4">
      <c r="A3143" s="3">
        <v>3139</v>
      </c>
      <c r="B3143" s="3" t="str">
        <f>"邓奇英"</f>
        <v>邓奇英</v>
      </c>
      <c r="C3143" s="3" t="s">
        <v>2802</v>
      </c>
      <c r="D3143" s="3"/>
    </row>
    <row r="3144" customHeight="1" spans="1:4">
      <c r="A3144" s="3">
        <v>3140</v>
      </c>
      <c r="B3144" s="3" t="str">
        <f>"符小丽"</f>
        <v>符小丽</v>
      </c>
      <c r="C3144" s="3" t="s">
        <v>83</v>
      </c>
      <c r="D3144" s="3"/>
    </row>
    <row r="3145" customHeight="1" spans="1:4">
      <c r="A3145" s="3">
        <v>3141</v>
      </c>
      <c r="B3145" s="3" t="str">
        <f>"詹佳"</f>
        <v>詹佳</v>
      </c>
      <c r="C3145" s="3" t="s">
        <v>2803</v>
      </c>
      <c r="D3145" s="3"/>
    </row>
    <row r="3146" customHeight="1" spans="1:4">
      <c r="A3146" s="3">
        <v>3142</v>
      </c>
      <c r="B3146" s="3" t="str">
        <f>"王泽强"</f>
        <v>王泽强</v>
      </c>
      <c r="C3146" s="3" t="s">
        <v>2804</v>
      </c>
      <c r="D3146" s="3"/>
    </row>
    <row r="3147" customHeight="1" spans="1:4">
      <c r="A3147" s="3">
        <v>3143</v>
      </c>
      <c r="B3147" s="3" t="str">
        <f>"符祝花"</f>
        <v>符祝花</v>
      </c>
      <c r="C3147" s="3" t="s">
        <v>2805</v>
      </c>
      <c r="D3147" s="3"/>
    </row>
    <row r="3148" customHeight="1" spans="1:4">
      <c r="A3148" s="3">
        <v>3144</v>
      </c>
      <c r="B3148" s="3" t="str">
        <f>"卢莹"</f>
        <v>卢莹</v>
      </c>
      <c r="C3148" s="3" t="s">
        <v>2806</v>
      </c>
      <c r="D3148" s="3"/>
    </row>
    <row r="3149" customHeight="1" spans="1:4">
      <c r="A3149" s="3">
        <v>3145</v>
      </c>
      <c r="B3149" s="3" t="str">
        <f>"翁清"</f>
        <v>翁清</v>
      </c>
      <c r="C3149" s="3" t="s">
        <v>2807</v>
      </c>
      <c r="D3149" s="3"/>
    </row>
    <row r="3150" customHeight="1" spans="1:4">
      <c r="A3150" s="3">
        <v>3146</v>
      </c>
      <c r="B3150" s="3" t="str">
        <f>"杨梅玲"</f>
        <v>杨梅玲</v>
      </c>
      <c r="C3150" s="3" t="s">
        <v>2808</v>
      </c>
      <c r="D3150" s="3"/>
    </row>
    <row r="3151" customHeight="1" spans="1:4">
      <c r="A3151" s="3">
        <v>3147</v>
      </c>
      <c r="B3151" s="3" t="str">
        <f>"王开阳"</f>
        <v>王开阳</v>
      </c>
      <c r="C3151" s="3" t="s">
        <v>2809</v>
      </c>
      <c r="D3151" s="3"/>
    </row>
    <row r="3152" customHeight="1" spans="1:4">
      <c r="A3152" s="3">
        <v>3148</v>
      </c>
      <c r="B3152" s="3" t="str">
        <f>"唐丽莎"</f>
        <v>唐丽莎</v>
      </c>
      <c r="C3152" s="3" t="s">
        <v>2810</v>
      </c>
      <c r="D3152" s="3"/>
    </row>
    <row r="3153" customHeight="1" spans="1:4">
      <c r="A3153" s="3">
        <v>3149</v>
      </c>
      <c r="B3153" s="3" t="str">
        <f>"张蕙"</f>
        <v>张蕙</v>
      </c>
      <c r="C3153" s="3" t="s">
        <v>2811</v>
      </c>
      <c r="D3153" s="3"/>
    </row>
    <row r="3154" customHeight="1" spans="1:4">
      <c r="A3154" s="3">
        <v>3150</v>
      </c>
      <c r="B3154" s="3" t="str">
        <f>"陈奕香"</f>
        <v>陈奕香</v>
      </c>
      <c r="C3154" s="3" t="s">
        <v>2812</v>
      </c>
      <c r="D3154" s="3"/>
    </row>
    <row r="3155" customHeight="1" spans="1:4">
      <c r="A3155" s="3">
        <v>3151</v>
      </c>
      <c r="B3155" s="3" t="str">
        <f>"彭亚婷"</f>
        <v>彭亚婷</v>
      </c>
      <c r="C3155" s="3" t="s">
        <v>2813</v>
      </c>
      <c r="D3155" s="3"/>
    </row>
    <row r="3156" customHeight="1" spans="1:4">
      <c r="A3156" s="3">
        <v>3152</v>
      </c>
      <c r="B3156" s="3" t="str">
        <f>"柯似轩"</f>
        <v>柯似轩</v>
      </c>
      <c r="C3156" s="3" t="s">
        <v>2595</v>
      </c>
      <c r="D3156" s="3"/>
    </row>
    <row r="3157" customHeight="1" spans="1:4">
      <c r="A3157" s="3">
        <v>3153</v>
      </c>
      <c r="B3157" s="3" t="str">
        <f>"陈昳彤"</f>
        <v>陈昳彤</v>
      </c>
      <c r="C3157" s="3" t="s">
        <v>596</v>
      </c>
      <c r="D3157" s="3"/>
    </row>
    <row r="3158" customHeight="1" spans="1:4">
      <c r="A3158" s="3">
        <v>3154</v>
      </c>
      <c r="B3158" s="3" t="str">
        <f>"李一凡"</f>
        <v>李一凡</v>
      </c>
      <c r="C3158" s="3" t="s">
        <v>2814</v>
      </c>
      <c r="D3158" s="3"/>
    </row>
    <row r="3159" customHeight="1" spans="1:4">
      <c r="A3159" s="3">
        <v>3155</v>
      </c>
      <c r="B3159" s="3" t="str">
        <f>"宋丹"</f>
        <v>宋丹</v>
      </c>
      <c r="C3159" s="3" t="s">
        <v>2815</v>
      </c>
      <c r="D3159" s="3"/>
    </row>
    <row r="3160" customHeight="1" spans="1:4">
      <c r="A3160" s="3">
        <v>3156</v>
      </c>
      <c r="B3160" s="3" t="str">
        <f>"赵玲玲"</f>
        <v>赵玲玲</v>
      </c>
      <c r="C3160" s="3" t="s">
        <v>2816</v>
      </c>
      <c r="D3160" s="3"/>
    </row>
    <row r="3161" customHeight="1" spans="1:4">
      <c r="A3161" s="3">
        <v>3157</v>
      </c>
      <c r="B3161" s="3" t="str">
        <f>"王振婷"</f>
        <v>王振婷</v>
      </c>
      <c r="C3161" s="3" t="s">
        <v>2817</v>
      </c>
      <c r="D3161" s="3"/>
    </row>
    <row r="3162" customHeight="1" spans="1:4">
      <c r="A3162" s="3">
        <v>3158</v>
      </c>
      <c r="B3162" s="3" t="str">
        <f>"陶飞扬"</f>
        <v>陶飞扬</v>
      </c>
      <c r="C3162" s="3" t="s">
        <v>2818</v>
      </c>
      <c r="D3162" s="3"/>
    </row>
    <row r="3163" customHeight="1" spans="1:4">
      <c r="A3163" s="3">
        <v>3159</v>
      </c>
      <c r="B3163" s="3" t="str">
        <f>"唐宝琴"</f>
        <v>唐宝琴</v>
      </c>
      <c r="C3163" s="3" t="s">
        <v>2819</v>
      </c>
      <c r="D3163" s="3"/>
    </row>
    <row r="3164" customHeight="1" spans="1:4">
      <c r="A3164" s="3">
        <v>3160</v>
      </c>
      <c r="B3164" s="3" t="str">
        <f>"黄彩萍"</f>
        <v>黄彩萍</v>
      </c>
      <c r="C3164" s="3" t="s">
        <v>2820</v>
      </c>
      <c r="D3164" s="3"/>
    </row>
    <row r="3165" customHeight="1" spans="1:4">
      <c r="A3165" s="3">
        <v>3161</v>
      </c>
      <c r="B3165" s="3" t="str">
        <f>"李美爱"</f>
        <v>李美爱</v>
      </c>
      <c r="C3165" s="3" t="s">
        <v>2821</v>
      </c>
      <c r="D3165" s="3"/>
    </row>
    <row r="3166" customHeight="1" spans="1:4">
      <c r="A3166" s="3">
        <v>3162</v>
      </c>
      <c r="B3166" s="3" t="str">
        <f>"邓淑珍"</f>
        <v>邓淑珍</v>
      </c>
      <c r="C3166" s="3" t="s">
        <v>680</v>
      </c>
      <c r="D3166" s="3"/>
    </row>
    <row r="3167" customHeight="1" spans="1:4">
      <c r="A3167" s="3">
        <v>3163</v>
      </c>
      <c r="B3167" s="3" t="str">
        <f>"吴青青"</f>
        <v>吴青青</v>
      </c>
      <c r="C3167" s="3" t="s">
        <v>1964</v>
      </c>
      <c r="D3167" s="3"/>
    </row>
    <row r="3168" customHeight="1" spans="1:4">
      <c r="A3168" s="3">
        <v>3164</v>
      </c>
      <c r="B3168" s="3" t="str">
        <f>"肖静"</f>
        <v>肖静</v>
      </c>
      <c r="C3168" s="3" t="s">
        <v>2822</v>
      </c>
      <c r="D3168" s="3"/>
    </row>
    <row r="3169" customHeight="1" spans="1:4">
      <c r="A3169" s="3">
        <v>3165</v>
      </c>
      <c r="B3169" s="3" t="str">
        <f>"王停菲"</f>
        <v>王停菲</v>
      </c>
      <c r="C3169" s="3" t="s">
        <v>2823</v>
      </c>
      <c r="D3169" s="3"/>
    </row>
    <row r="3170" customHeight="1" spans="1:4">
      <c r="A3170" s="3">
        <v>3166</v>
      </c>
      <c r="B3170" s="3" t="str">
        <f>"莫文倩"</f>
        <v>莫文倩</v>
      </c>
      <c r="C3170" s="3" t="s">
        <v>2824</v>
      </c>
      <c r="D3170" s="3"/>
    </row>
    <row r="3171" customHeight="1" spans="1:4">
      <c r="A3171" s="3">
        <v>3167</v>
      </c>
      <c r="B3171" s="3" t="str">
        <f>"李明景"</f>
        <v>李明景</v>
      </c>
      <c r="C3171" s="3" t="s">
        <v>2825</v>
      </c>
      <c r="D3171" s="3"/>
    </row>
    <row r="3172" customHeight="1" spans="1:4">
      <c r="A3172" s="3">
        <v>3168</v>
      </c>
      <c r="B3172" s="3" t="str">
        <f>"杨丹丹"</f>
        <v>杨丹丹</v>
      </c>
      <c r="C3172" s="3" t="s">
        <v>2826</v>
      </c>
      <c r="D3172" s="3"/>
    </row>
    <row r="3173" customHeight="1" spans="1:4">
      <c r="A3173" s="3">
        <v>3169</v>
      </c>
      <c r="B3173" s="3" t="str">
        <f>"董龙宽"</f>
        <v>董龙宽</v>
      </c>
      <c r="C3173" s="3" t="s">
        <v>2827</v>
      </c>
      <c r="D3173" s="3"/>
    </row>
    <row r="3174" customHeight="1" spans="1:4">
      <c r="A3174" s="3">
        <v>3170</v>
      </c>
      <c r="B3174" s="3" t="str">
        <f>"朱丽莎"</f>
        <v>朱丽莎</v>
      </c>
      <c r="C3174" s="3" t="s">
        <v>2828</v>
      </c>
      <c r="D3174" s="3"/>
    </row>
    <row r="3175" customHeight="1" spans="1:4">
      <c r="A3175" s="3">
        <v>3171</v>
      </c>
      <c r="B3175" s="3" t="str">
        <f>"陈亮"</f>
        <v>陈亮</v>
      </c>
      <c r="C3175" s="3" t="s">
        <v>2829</v>
      </c>
      <c r="D3175" s="3"/>
    </row>
    <row r="3176" customHeight="1" spans="1:4">
      <c r="A3176" s="3">
        <v>3172</v>
      </c>
      <c r="B3176" s="3" t="str">
        <f>"贾欣然"</f>
        <v>贾欣然</v>
      </c>
      <c r="C3176" s="3" t="s">
        <v>2830</v>
      </c>
      <c r="D3176" s="3"/>
    </row>
    <row r="3177" customHeight="1" spans="1:4">
      <c r="A3177" s="3">
        <v>3173</v>
      </c>
      <c r="B3177" s="3" t="str">
        <f>"纪恩雨"</f>
        <v>纪恩雨</v>
      </c>
      <c r="C3177" s="3" t="s">
        <v>2831</v>
      </c>
      <c r="D3177" s="3"/>
    </row>
    <row r="3178" customHeight="1" spans="1:4">
      <c r="A3178" s="3">
        <v>3174</v>
      </c>
      <c r="B3178" s="3" t="str">
        <f>"杨冰"</f>
        <v>杨冰</v>
      </c>
      <c r="C3178" s="3" t="s">
        <v>1480</v>
      </c>
      <c r="D3178" s="3"/>
    </row>
    <row r="3179" customHeight="1" spans="1:4">
      <c r="A3179" s="3">
        <v>3175</v>
      </c>
      <c r="B3179" s="3" t="str">
        <f>"董宇柱"</f>
        <v>董宇柱</v>
      </c>
      <c r="C3179" s="3" t="s">
        <v>2832</v>
      </c>
      <c r="D3179" s="3"/>
    </row>
    <row r="3180" customHeight="1" spans="1:4">
      <c r="A3180" s="3">
        <v>3176</v>
      </c>
      <c r="B3180" s="3" t="str">
        <f>"林小曼"</f>
        <v>林小曼</v>
      </c>
      <c r="C3180" s="3" t="s">
        <v>283</v>
      </c>
      <c r="D3180" s="3"/>
    </row>
    <row r="3181" customHeight="1" spans="1:4">
      <c r="A3181" s="3">
        <v>3177</v>
      </c>
      <c r="B3181" s="3" t="str">
        <f>"曾海转"</f>
        <v>曾海转</v>
      </c>
      <c r="C3181" s="3" t="s">
        <v>2446</v>
      </c>
      <c r="D3181" s="3"/>
    </row>
    <row r="3182" customHeight="1" spans="1:4">
      <c r="A3182" s="3">
        <v>3178</v>
      </c>
      <c r="B3182" s="3" t="str">
        <f>"岑美玲"</f>
        <v>岑美玲</v>
      </c>
      <c r="C3182" s="3" t="s">
        <v>2833</v>
      </c>
      <c r="D3182" s="3"/>
    </row>
    <row r="3183" customHeight="1" spans="1:4">
      <c r="A3183" s="3">
        <v>3179</v>
      </c>
      <c r="B3183" s="3" t="str">
        <f>"吴燕丹"</f>
        <v>吴燕丹</v>
      </c>
      <c r="C3183" s="3" t="s">
        <v>2834</v>
      </c>
      <c r="D3183" s="3"/>
    </row>
    <row r="3184" customHeight="1" spans="1:4">
      <c r="A3184" s="3">
        <v>3180</v>
      </c>
      <c r="B3184" s="3" t="str">
        <f>"唐娥飞"</f>
        <v>唐娥飞</v>
      </c>
      <c r="C3184" s="3" t="s">
        <v>2835</v>
      </c>
      <c r="D3184" s="3"/>
    </row>
    <row r="3185" customHeight="1" spans="1:4">
      <c r="A3185" s="3">
        <v>3181</v>
      </c>
      <c r="B3185" s="3" t="str">
        <f>"颜文帅"</f>
        <v>颜文帅</v>
      </c>
      <c r="C3185" s="3" t="s">
        <v>2836</v>
      </c>
      <c r="D3185" s="3"/>
    </row>
    <row r="3186" customHeight="1" spans="1:4">
      <c r="A3186" s="3">
        <v>3182</v>
      </c>
      <c r="B3186" s="3" t="str">
        <f>"覃业兰"</f>
        <v>覃业兰</v>
      </c>
      <c r="C3186" s="3" t="s">
        <v>2837</v>
      </c>
      <c r="D3186" s="3"/>
    </row>
    <row r="3187" customHeight="1" spans="1:4">
      <c r="A3187" s="3">
        <v>3183</v>
      </c>
      <c r="B3187" s="3" t="str">
        <f>"符珍"</f>
        <v>符珍</v>
      </c>
      <c r="C3187" s="3" t="s">
        <v>600</v>
      </c>
      <c r="D3187" s="3"/>
    </row>
    <row r="3188" customHeight="1" spans="1:4">
      <c r="A3188" s="3">
        <v>3184</v>
      </c>
      <c r="B3188" s="3" t="str">
        <f>"邱琳"</f>
        <v>邱琳</v>
      </c>
      <c r="C3188" s="3" t="s">
        <v>2838</v>
      </c>
      <c r="D3188" s="3"/>
    </row>
    <row r="3189" customHeight="1" spans="1:4">
      <c r="A3189" s="3">
        <v>3185</v>
      </c>
      <c r="B3189" s="3" t="str">
        <f>"罗文敏"</f>
        <v>罗文敏</v>
      </c>
      <c r="C3189" s="3" t="s">
        <v>2839</v>
      </c>
      <c r="D3189" s="3"/>
    </row>
    <row r="3190" customHeight="1" spans="1:4">
      <c r="A3190" s="3">
        <v>3186</v>
      </c>
      <c r="B3190" s="3" t="str">
        <f>"麦佳欣"</f>
        <v>麦佳欣</v>
      </c>
      <c r="C3190" s="3" t="s">
        <v>1555</v>
      </c>
      <c r="D3190" s="3"/>
    </row>
    <row r="3191" customHeight="1" spans="1:4">
      <c r="A3191" s="3">
        <v>3187</v>
      </c>
      <c r="B3191" s="3" t="str">
        <f>"吴楷"</f>
        <v>吴楷</v>
      </c>
      <c r="C3191" s="3" t="s">
        <v>1924</v>
      </c>
      <c r="D3191" s="3"/>
    </row>
    <row r="3192" customHeight="1" spans="1:4">
      <c r="A3192" s="3">
        <v>3188</v>
      </c>
      <c r="B3192" s="3" t="str">
        <f>"王文亮"</f>
        <v>王文亮</v>
      </c>
      <c r="C3192" s="3" t="s">
        <v>1423</v>
      </c>
      <c r="D3192" s="3"/>
    </row>
    <row r="3193" customHeight="1" spans="1:4">
      <c r="A3193" s="3">
        <v>3189</v>
      </c>
      <c r="B3193" s="3" t="str">
        <f>"李锦妍"</f>
        <v>李锦妍</v>
      </c>
      <c r="C3193" s="3" t="s">
        <v>1061</v>
      </c>
      <c r="D3193" s="3"/>
    </row>
    <row r="3194" customHeight="1" spans="1:4">
      <c r="A3194" s="3">
        <v>3190</v>
      </c>
      <c r="B3194" s="3" t="str">
        <f>"朱亿鑫"</f>
        <v>朱亿鑫</v>
      </c>
      <c r="C3194" s="3" t="s">
        <v>2840</v>
      </c>
      <c r="D3194" s="3"/>
    </row>
    <row r="3195" customHeight="1" spans="1:4">
      <c r="A3195" s="3">
        <v>3191</v>
      </c>
      <c r="B3195" s="3" t="str">
        <f>"黄怡欣"</f>
        <v>黄怡欣</v>
      </c>
      <c r="C3195" s="3" t="s">
        <v>2841</v>
      </c>
      <c r="D3195" s="3"/>
    </row>
    <row r="3196" customHeight="1" spans="1:4">
      <c r="A3196" s="3">
        <v>3192</v>
      </c>
      <c r="B3196" s="3" t="str">
        <f>"谭畅"</f>
        <v>谭畅</v>
      </c>
      <c r="C3196" s="3" t="s">
        <v>2842</v>
      </c>
      <c r="D3196" s="3"/>
    </row>
    <row r="3197" customHeight="1" spans="1:4">
      <c r="A3197" s="3">
        <v>3193</v>
      </c>
      <c r="B3197" s="3" t="str">
        <f>"李晨龄"</f>
        <v>李晨龄</v>
      </c>
      <c r="C3197" s="3" t="s">
        <v>2843</v>
      </c>
      <c r="D3197" s="3"/>
    </row>
    <row r="3198" customHeight="1" spans="1:4">
      <c r="A3198" s="3">
        <v>3194</v>
      </c>
      <c r="B3198" s="3" t="str">
        <f>"肖咪"</f>
        <v>肖咪</v>
      </c>
      <c r="C3198" s="3" t="s">
        <v>881</v>
      </c>
      <c r="D3198" s="3"/>
    </row>
    <row r="3199" customHeight="1" spans="1:4">
      <c r="A3199" s="3">
        <v>3195</v>
      </c>
      <c r="B3199" s="3" t="str">
        <f>"陈怡婷"</f>
        <v>陈怡婷</v>
      </c>
      <c r="C3199" s="3" t="s">
        <v>2844</v>
      </c>
      <c r="D3199" s="3"/>
    </row>
    <row r="3200" customHeight="1" spans="1:4">
      <c r="A3200" s="3">
        <v>3196</v>
      </c>
      <c r="B3200" s="3" t="str">
        <f>"王梅珍"</f>
        <v>王梅珍</v>
      </c>
      <c r="C3200" s="3" t="s">
        <v>2845</v>
      </c>
      <c r="D3200" s="3"/>
    </row>
    <row r="3201" customHeight="1" spans="1:4">
      <c r="A3201" s="3">
        <v>3197</v>
      </c>
      <c r="B3201" s="3" t="str">
        <f>"王夕瑜"</f>
        <v>王夕瑜</v>
      </c>
      <c r="C3201" s="3" t="s">
        <v>2846</v>
      </c>
      <c r="D3201" s="3"/>
    </row>
    <row r="3202" customHeight="1" spans="1:4">
      <c r="A3202" s="3">
        <v>3198</v>
      </c>
      <c r="B3202" s="3" t="str">
        <f>"王容"</f>
        <v>王容</v>
      </c>
      <c r="C3202" s="3" t="s">
        <v>2847</v>
      </c>
      <c r="D3202" s="3"/>
    </row>
    <row r="3203" customHeight="1" spans="1:4">
      <c r="A3203" s="3">
        <v>3199</v>
      </c>
      <c r="B3203" s="3" t="str">
        <f>"王崎方"</f>
        <v>王崎方</v>
      </c>
      <c r="C3203" s="3" t="s">
        <v>2848</v>
      </c>
      <c r="D3203" s="3"/>
    </row>
    <row r="3204" customHeight="1" spans="1:4">
      <c r="A3204" s="3">
        <v>3200</v>
      </c>
      <c r="B3204" s="3" t="str">
        <f>"高雨欣"</f>
        <v>高雨欣</v>
      </c>
      <c r="C3204" s="3" t="s">
        <v>2849</v>
      </c>
      <c r="D3204" s="3"/>
    </row>
    <row r="3205" customHeight="1" spans="1:4">
      <c r="A3205" s="3">
        <v>3201</v>
      </c>
      <c r="B3205" s="3" t="str">
        <f>"马芳"</f>
        <v>马芳</v>
      </c>
      <c r="C3205" s="3" t="s">
        <v>2850</v>
      </c>
      <c r="D3205" s="3"/>
    </row>
    <row r="3206" customHeight="1" spans="1:4">
      <c r="A3206" s="3">
        <v>3202</v>
      </c>
      <c r="B3206" s="3" t="str">
        <f>"陈积丹"</f>
        <v>陈积丹</v>
      </c>
      <c r="C3206" s="3" t="s">
        <v>263</v>
      </c>
      <c r="D3206" s="3"/>
    </row>
    <row r="3207" customHeight="1" spans="1:4">
      <c r="A3207" s="3">
        <v>3203</v>
      </c>
      <c r="B3207" s="3" t="str">
        <f>"李欢"</f>
        <v>李欢</v>
      </c>
      <c r="C3207" s="3" t="s">
        <v>2851</v>
      </c>
      <c r="D3207" s="3"/>
    </row>
    <row r="3208" customHeight="1" spans="1:4">
      <c r="A3208" s="3">
        <v>3204</v>
      </c>
      <c r="B3208" s="3" t="str">
        <f>"李宝玉"</f>
        <v>李宝玉</v>
      </c>
      <c r="C3208" s="3" t="s">
        <v>390</v>
      </c>
      <c r="D3208" s="3"/>
    </row>
    <row r="3209" customHeight="1" spans="1:4">
      <c r="A3209" s="3">
        <v>3205</v>
      </c>
      <c r="B3209" s="3" t="str">
        <f>"马荣华"</f>
        <v>马荣华</v>
      </c>
      <c r="C3209" s="3" t="s">
        <v>2852</v>
      </c>
      <c r="D3209" s="3"/>
    </row>
    <row r="3210" customHeight="1" spans="1:4">
      <c r="A3210" s="3">
        <v>3206</v>
      </c>
      <c r="B3210" s="3" t="str">
        <f>"王秀丽"</f>
        <v>王秀丽</v>
      </c>
      <c r="C3210" s="3" t="s">
        <v>2006</v>
      </c>
      <c r="D3210" s="3"/>
    </row>
    <row r="3211" customHeight="1" spans="1:4">
      <c r="A3211" s="3">
        <v>3207</v>
      </c>
      <c r="B3211" s="3" t="str">
        <f>"蔡文媛"</f>
        <v>蔡文媛</v>
      </c>
      <c r="C3211" s="3" t="s">
        <v>181</v>
      </c>
      <c r="D3211" s="3"/>
    </row>
    <row r="3212" customHeight="1" spans="1:4">
      <c r="A3212" s="3">
        <v>3208</v>
      </c>
      <c r="B3212" s="3" t="str">
        <f>"钟鹤娴"</f>
        <v>钟鹤娴</v>
      </c>
      <c r="C3212" s="3" t="s">
        <v>2853</v>
      </c>
      <c r="D3212" s="3"/>
    </row>
    <row r="3213" customHeight="1" spans="1:4">
      <c r="A3213" s="3">
        <v>3209</v>
      </c>
      <c r="B3213" s="3" t="str">
        <f>"陈怡琛"</f>
        <v>陈怡琛</v>
      </c>
      <c r="C3213" s="3" t="s">
        <v>1922</v>
      </c>
      <c r="D3213" s="3"/>
    </row>
    <row r="3214" customHeight="1" spans="1:4">
      <c r="A3214" s="3">
        <v>3210</v>
      </c>
      <c r="B3214" s="3" t="str">
        <f>"林芊秀"</f>
        <v>林芊秀</v>
      </c>
      <c r="C3214" s="3" t="s">
        <v>122</v>
      </c>
      <c r="D3214" s="3"/>
    </row>
    <row r="3215" customHeight="1" spans="1:4">
      <c r="A3215" s="3">
        <v>3211</v>
      </c>
      <c r="B3215" s="3" t="str">
        <f>"吴小丽"</f>
        <v>吴小丽</v>
      </c>
      <c r="C3215" s="3" t="s">
        <v>2854</v>
      </c>
      <c r="D3215" s="3"/>
    </row>
    <row r="3216" customHeight="1" spans="1:4">
      <c r="A3216" s="3">
        <v>3212</v>
      </c>
      <c r="B3216" s="3" t="str">
        <f>"彭雨昕"</f>
        <v>彭雨昕</v>
      </c>
      <c r="C3216" s="3" t="s">
        <v>2855</v>
      </c>
      <c r="D3216" s="3"/>
    </row>
    <row r="3217" customHeight="1" spans="1:4">
      <c r="A3217" s="3">
        <v>3213</v>
      </c>
      <c r="B3217" s="3" t="str">
        <f>"黎春燕"</f>
        <v>黎春燕</v>
      </c>
      <c r="C3217" s="3" t="s">
        <v>2856</v>
      </c>
      <c r="D3217" s="3"/>
    </row>
    <row r="3218" customHeight="1" spans="1:4">
      <c r="A3218" s="3">
        <v>3214</v>
      </c>
      <c r="B3218" s="3" t="str">
        <f>"赵木儋"</f>
        <v>赵木儋</v>
      </c>
      <c r="C3218" s="3" t="s">
        <v>2857</v>
      </c>
      <c r="D3218" s="3"/>
    </row>
    <row r="3219" customHeight="1" spans="1:4">
      <c r="A3219" s="3">
        <v>3215</v>
      </c>
      <c r="B3219" s="3" t="str">
        <f>"崔欣"</f>
        <v>崔欣</v>
      </c>
      <c r="C3219" s="3" t="s">
        <v>2858</v>
      </c>
      <c r="D3219" s="3"/>
    </row>
    <row r="3220" customHeight="1" spans="1:4">
      <c r="A3220" s="3">
        <v>3216</v>
      </c>
      <c r="B3220" s="3" t="str">
        <f>"刘海花"</f>
        <v>刘海花</v>
      </c>
      <c r="C3220" s="3" t="s">
        <v>2859</v>
      </c>
      <c r="D3220" s="3"/>
    </row>
    <row r="3221" customHeight="1" spans="1:4">
      <c r="A3221" s="3">
        <v>3217</v>
      </c>
      <c r="B3221" s="3" t="str">
        <f>"李朝"</f>
        <v>李朝</v>
      </c>
      <c r="C3221" s="3" t="s">
        <v>279</v>
      </c>
      <c r="D3221" s="3"/>
    </row>
    <row r="3222" customHeight="1" spans="1:4">
      <c r="A3222" s="3">
        <v>3218</v>
      </c>
      <c r="B3222" s="3" t="str">
        <f>"符翠暖"</f>
        <v>符翠暖</v>
      </c>
      <c r="C3222" s="3" t="s">
        <v>2860</v>
      </c>
      <c r="D3222" s="3"/>
    </row>
    <row r="3223" customHeight="1" spans="1:4">
      <c r="A3223" s="3">
        <v>3219</v>
      </c>
      <c r="B3223" s="3" t="str">
        <f>"陈乔蓝"</f>
        <v>陈乔蓝</v>
      </c>
      <c r="C3223" s="3" t="s">
        <v>465</v>
      </c>
      <c r="D3223" s="3"/>
    </row>
    <row r="3224" customHeight="1" spans="1:4">
      <c r="A3224" s="3">
        <v>3220</v>
      </c>
      <c r="B3224" s="3" t="str">
        <f>"钟楠"</f>
        <v>钟楠</v>
      </c>
      <c r="C3224" s="3" t="s">
        <v>2861</v>
      </c>
      <c r="D3224" s="3"/>
    </row>
    <row r="3225" customHeight="1" spans="1:4">
      <c r="A3225" s="3">
        <v>3221</v>
      </c>
      <c r="B3225" s="3" t="str">
        <f>"赖群珺"</f>
        <v>赖群珺</v>
      </c>
      <c r="C3225" s="3" t="s">
        <v>200</v>
      </c>
      <c r="D3225" s="3"/>
    </row>
    <row r="3226" customHeight="1" spans="1:4">
      <c r="A3226" s="3">
        <v>3222</v>
      </c>
      <c r="B3226" s="3" t="str">
        <f>"邢程颖"</f>
        <v>邢程颖</v>
      </c>
      <c r="C3226" s="3" t="s">
        <v>410</v>
      </c>
      <c r="D3226" s="3"/>
    </row>
    <row r="3227" customHeight="1" spans="1:4">
      <c r="A3227" s="3">
        <v>3223</v>
      </c>
      <c r="B3227" s="3" t="str">
        <f>"林子浈"</f>
        <v>林子浈</v>
      </c>
      <c r="C3227" s="3" t="s">
        <v>2862</v>
      </c>
      <c r="D3227" s="3"/>
    </row>
    <row r="3228" customHeight="1" spans="1:4">
      <c r="A3228" s="3">
        <v>3224</v>
      </c>
      <c r="B3228" s="3" t="str">
        <f>"赵学清"</f>
        <v>赵学清</v>
      </c>
      <c r="C3228" s="3" t="s">
        <v>2395</v>
      </c>
      <c r="D3228" s="3"/>
    </row>
    <row r="3229" customHeight="1" spans="1:4">
      <c r="A3229" s="3">
        <v>3225</v>
      </c>
      <c r="B3229" s="3" t="str">
        <f>"洪丽美"</f>
        <v>洪丽美</v>
      </c>
      <c r="C3229" s="3" t="s">
        <v>530</v>
      </c>
      <c r="D3229" s="3"/>
    </row>
    <row r="3230" customHeight="1" spans="1:4">
      <c r="A3230" s="3">
        <v>3226</v>
      </c>
      <c r="B3230" s="3" t="str">
        <f>"吉训丽"</f>
        <v>吉训丽</v>
      </c>
      <c r="C3230" s="3" t="s">
        <v>2691</v>
      </c>
      <c r="D3230" s="3"/>
    </row>
    <row r="3231" customHeight="1" spans="1:4">
      <c r="A3231" s="3">
        <v>3227</v>
      </c>
      <c r="B3231" s="3" t="str">
        <f>"李文颖"</f>
        <v>李文颖</v>
      </c>
      <c r="C3231" s="3" t="s">
        <v>2863</v>
      </c>
      <c r="D3231" s="3"/>
    </row>
    <row r="3232" customHeight="1" spans="1:4">
      <c r="A3232" s="3">
        <v>3228</v>
      </c>
      <c r="B3232" s="3" t="str">
        <f>"严尚清"</f>
        <v>严尚清</v>
      </c>
      <c r="C3232" s="3" t="s">
        <v>2864</v>
      </c>
      <c r="D3232" s="3"/>
    </row>
    <row r="3233" customHeight="1" spans="1:4">
      <c r="A3233" s="3">
        <v>3229</v>
      </c>
      <c r="B3233" s="3" t="str">
        <f>"杜鹏"</f>
        <v>杜鹏</v>
      </c>
      <c r="C3233" s="3" t="s">
        <v>2865</v>
      </c>
      <c r="D3233" s="3"/>
    </row>
    <row r="3234" customHeight="1" spans="1:4">
      <c r="A3234" s="3">
        <v>3230</v>
      </c>
      <c r="B3234" s="3" t="str">
        <f>"陈秋霞"</f>
        <v>陈秋霞</v>
      </c>
      <c r="C3234" s="3" t="s">
        <v>2866</v>
      </c>
      <c r="D3234" s="3"/>
    </row>
    <row r="3235" customHeight="1" spans="1:4">
      <c r="A3235" s="3">
        <v>3231</v>
      </c>
      <c r="B3235" s="3" t="str">
        <f>"冯月芳"</f>
        <v>冯月芳</v>
      </c>
      <c r="C3235" s="3" t="s">
        <v>2867</v>
      </c>
      <c r="D3235" s="3"/>
    </row>
    <row r="3236" customHeight="1" spans="1:4">
      <c r="A3236" s="3">
        <v>3232</v>
      </c>
      <c r="B3236" s="3" t="str">
        <f>"王芸茵"</f>
        <v>王芸茵</v>
      </c>
      <c r="C3236" s="3" t="s">
        <v>2868</v>
      </c>
      <c r="D3236" s="3"/>
    </row>
    <row r="3237" customHeight="1" spans="1:4">
      <c r="A3237" s="3">
        <v>3233</v>
      </c>
      <c r="B3237" s="3" t="str">
        <f>"符豪"</f>
        <v>符豪</v>
      </c>
      <c r="C3237" s="3" t="s">
        <v>2869</v>
      </c>
      <c r="D3237" s="3"/>
    </row>
    <row r="3238" customHeight="1" spans="1:4">
      <c r="A3238" s="3">
        <v>3234</v>
      </c>
      <c r="B3238" s="3" t="str">
        <f>"李杏"</f>
        <v>李杏</v>
      </c>
      <c r="C3238" s="3" t="s">
        <v>2870</v>
      </c>
      <c r="D3238" s="3"/>
    </row>
    <row r="3239" customHeight="1" spans="1:4">
      <c r="A3239" s="3">
        <v>3235</v>
      </c>
      <c r="B3239" s="3" t="str">
        <f>"叶佳萱"</f>
        <v>叶佳萱</v>
      </c>
      <c r="C3239" s="3" t="s">
        <v>2871</v>
      </c>
      <c r="D3239" s="3"/>
    </row>
    <row r="3240" customHeight="1" spans="1:4">
      <c r="A3240" s="3">
        <v>3236</v>
      </c>
      <c r="B3240" s="3" t="str">
        <f>"王海"</f>
        <v>王海</v>
      </c>
      <c r="C3240" s="3" t="s">
        <v>2142</v>
      </c>
      <c r="D3240" s="3"/>
    </row>
    <row r="3241" customHeight="1" spans="1:4">
      <c r="A3241" s="3">
        <v>3237</v>
      </c>
      <c r="B3241" s="3" t="str">
        <f>"郭慧丽"</f>
        <v>郭慧丽</v>
      </c>
      <c r="C3241" s="3" t="s">
        <v>2872</v>
      </c>
      <c r="D3241" s="3"/>
    </row>
    <row r="3242" customHeight="1" spans="1:4">
      <c r="A3242" s="3">
        <v>3238</v>
      </c>
      <c r="B3242" s="3" t="str">
        <f>"吴思莹"</f>
        <v>吴思莹</v>
      </c>
      <c r="C3242" s="3" t="s">
        <v>569</v>
      </c>
      <c r="D3242" s="3"/>
    </row>
    <row r="3243" customHeight="1" spans="1:4">
      <c r="A3243" s="3">
        <v>3239</v>
      </c>
      <c r="B3243" s="3" t="str">
        <f>"张君娅"</f>
        <v>张君娅</v>
      </c>
      <c r="C3243" s="3" t="s">
        <v>2873</v>
      </c>
      <c r="D3243" s="3"/>
    </row>
    <row r="3244" customHeight="1" spans="1:4">
      <c r="A3244" s="3">
        <v>3240</v>
      </c>
      <c r="B3244" s="3" t="str">
        <f>"岑诗琦"</f>
        <v>岑诗琦</v>
      </c>
      <c r="C3244" s="3" t="s">
        <v>2874</v>
      </c>
      <c r="D3244" s="3"/>
    </row>
    <row r="3245" customHeight="1" spans="1:4">
      <c r="A3245" s="3">
        <v>3241</v>
      </c>
      <c r="B3245" s="3" t="str">
        <f>"张璇"</f>
        <v>张璇</v>
      </c>
      <c r="C3245" s="3" t="s">
        <v>2875</v>
      </c>
      <c r="D3245" s="3"/>
    </row>
    <row r="3246" customHeight="1" spans="1:4">
      <c r="A3246" s="3">
        <v>3242</v>
      </c>
      <c r="B3246" s="3" t="str">
        <f>"秦文静"</f>
        <v>秦文静</v>
      </c>
      <c r="C3246" s="3" t="s">
        <v>681</v>
      </c>
      <c r="D3246" s="3"/>
    </row>
    <row r="3247" customHeight="1" spans="1:4">
      <c r="A3247" s="3">
        <v>3243</v>
      </c>
      <c r="B3247" s="3" t="str">
        <f>"高忠娜"</f>
        <v>高忠娜</v>
      </c>
      <c r="C3247" s="3" t="s">
        <v>2876</v>
      </c>
      <c r="D3247" s="3"/>
    </row>
    <row r="3248" customHeight="1" spans="1:4">
      <c r="A3248" s="3">
        <v>3244</v>
      </c>
      <c r="B3248" s="3" t="str">
        <f>"周会涛"</f>
        <v>周会涛</v>
      </c>
      <c r="C3248" s="3" t="s">
        <v>2877</v>
      </c>
      <c r="D3248" s="3"/>
    </row>
    <row r="3249" customHeight="1" spans="1:4">
      <c r="A3249" s="3">
        <v>3245</v>
      </c>
      <c r="B3249" s="3" t="str">
        <f>"符艺"</f>
        <v>符艺</v>
      </c>
      <c r="C3249" s="3" t="s">
        <v>2878</v>
      </c>
      <c r="D3249" s="3"/>
    </row>
    <row r="3250" customHeight="1" spans="1:4">
      <c r="A3250" s="3">
        <v>3246</v>
      </c>
      <c r="B3250" s="3" t="str">
        <f>" 麦珂"</f>
        <v> 麦珂</v>
      </c>
      <c r="C3250" s="3" t="s">
        <v>2716</v>
      </c>
      <c r="D3250" s="3"/>
    </row>
    <row r="3251" customHeight="1" spans="1:4">
      <c r="A3251" s="3">
        <v>3247</v>
      </c>
      <c r="B3251" s="3" t="str">
        <f>"王方怡"</f>
        <v>王方怡</v>
      </c>
      <c r="C3251" s="3" t="s">
        <v>2879</v>
      </c>
      <c r="D3251" s="3"/>
    </row>
    <row r="3252" customHeight="1" spans="1:4">
      <c r="A3252" s="3">
        <v>3248</v>
      </c>
      <c r="B3252" s="3" t="str">
        <f>"宋冕"</f>
        <v>宋冕</v>
      </c>
      <c r="C3252" s="3" t="s">
        <v>2880</v>
      </c>
      <c r="D3252" s="3"/>
    </row>
    <row r="3253" customHeight="1" spans="1:4">
      <c r="A3253" s="3">
        <v>3249</v>
      </c>
      <c r="B3253" s="3" t="str">
        <f>"杨玲"</f>
        <v>杨玲</v>
      </c>
      <c r="C3253" s="3" t="s">
        <v>2881</v>
      </c>
      <c r="D3253" s="3"/>
    </row>
    <row r="3254" customHeight="1" spans="1:4">
      <c r="A3254" s="3">
        <v>3250</v>
      </c>
      <c r="B3254" s="3" t="str">
        <f>"杨凯兰"</f>
        <v>杨凯兰</v>
      </c>
      <c r="C3254" s="3" t="s">
        <v>2882</v>
      </c>
      <c r="D3254" s="3"/>
    </row>
    <row r="3255" customHeight="1" spans="1:4">
      <c r="A3255" s="3">
        <v>3251</v>
      </c>
      <c r="B3255" s="3" t="str">
        <f>"吴虹臻"</f>
        <v>吴虹臻</v>
      </c>
      <c r="C3255" s="3" t="s">
        <v>2883</v>
      </c>
      <c r="D3255" s="3"/>
    </row>
    <row r="3256" customHeight="1" spans="1:4">
      <c r="A3256" s="3">
        <v>3252</v>
      </c>
      <c r="B3256" s="3" t="str">
        <f>"陈秀玲"</f>
        <v>陈秀玲</v>
      </c>
      <c r="C3256" s="3" t="s">
        <v>2884</v>
      </c>
      <c r="D3256" s="3"/>
    </row>
    <row r="3257" customHeight="1" spans="1:4">
      <c r="A3257" s="3">
        <v>3253</v>
      </c>
      <c r="B3257" s="3" t="str">
        <f>"林蕾"</f>
        <v>林蕾</v>
      </c>
      <c r="C3257" s="3" t="s">
        <v>654</v>
      </c>
      <c r="D3257" s="3"/>
    </row>
    <row r="3258" customHeight="1" spans="1:4">
      <c r="A3258" s="3">
        <v>3254</v>
      </c>
      <c r="B3258" s="3" t="str">
        <f>"邱鸿福"</f>
        <v>邱鸿福</v>
      </c>
      <c r="C3258" s="3" t="s">
        <v>2885</v>
      </c>
      <c r="D3258" s="3"/>
    </row>
    <row r="3259" customHeight="1" spans="1:4">
      <c r="A3259" s="3">
        <v>3255</v>
      </c>
      <c r="B3259" s="3" t="str">
        <f>"欧小艳"</f>
        <v>欧小艳</v>
      </c>
      <c r="C3259" s="3" t="s">
        <v>2886</v>
      </c>
      <c r="D3259" s="3"/>
    </row>
    <row r="3260" customHeight="1" spans="1:4">
      <c r="A3260" s="3">
        <v>3256</v>
      </c>
      <c r="B3260" s="3" t="str">
        <f>"孙铭蔚"</f>
        <v>孙铭蔚</v>
      </c>
      <c r="C3260" s="3" t="s">
        <v>2887</v>
      </c>
      <c r="D3260" s="3"/>
    </row>
    <row r="3261" customHeight="1" spans="1:4">
      <c r="A3261" s="3">
        <v>3257</v>
      </c>
      <c r="B3261" s="3" t="str">
        <f>"熊妍锐"</f>
        <v>熊妍锐</v>
      </c>
      <c r="C3261" s="3" t="s">
        <v>2888</v>
      </c>
      <c r="D3261" s="3"/>
    </row>
    <row r="3262" customHeight="1" spans="1:4">
      <c r="A3262" s="3">
        <v>3258</v>
      </c>
      <c r="B3262" s="3" t="str">
        <f>"仝志慧"</f>
        <v>仝志慧</v>
      </c>
      <c r="C3262" s="3" t="s">
        <v>2889</v>
      </c>
      <c r="D3262" s="3"/>
    </row>
    <row r="3263" customHeight="1" spans="1:4">
      <c r="A3263" s="3">
        <v>3259</v>
      </c>
      <c r="B3263" s="3" t="str">
        <f>"邓静娴"</f>
        <v>邓静娴</v>
      </c>
      <c r="C3263" s="3" t="s">
        <v>2890</v>
      </c>
      <c r="D3263" s="3"/>
    </row>
    <row r="3264" customHeight="1" spans="1:4">
      <c r="A3264" s="3">
        <v>3260</v>
      </c>
      <c r="B3264" s="3" t="str">
        <f>"曾芹穗"</f>
        <v>曾芹穗</v>
      </c>
      <c r="C3264" s="3" t="s">
        <v>2891</v>
      </c>
      <c r="D3264" s="3"/>
    </row>
    <row r="3265" customHeight="1" spans="1:4">
      <c r="A3265" s="3">
        <v>3261</v>
      </c>
      <c r="B3265" s="3" t="str">
        <f>"潘婷婷"</f>
        <v>潘婷婷</v>
      </c>
      <c r="C3265" s="3" t="s">
        <v>2892</v>
      </c>
      <c r="D3265" s="3"/>
    </row>
    <row r="3266" customHeight="1" spans="1:4">
      <c r="A3266" s="3">
        <v>3262</v>
      </c>
      <c r="B3266" s="3" t="str">
        <f>"卢婷"</f>
        <v>卢婷</v>
      </c>
      <c r="C3266" s="3" t="s">
        <v>1720</v>
      </c>
      <c r="D3266" s="3"/>
    </row>
    <row r="3267" customHeight="1" spans="1:4">
      <c r="A3267" s="3">
        <v>3263</v>
      </c>
      <c r="B3267" s="3" t="str">
        <f>"符有梅"</f>
        <v>符有梅</v>
      </c>
      <c r="C3267" s="3" t="s">
        <v>2893</v>
      </c>
      <c r="D3267" s="3"/>
    </row>
    <row r="3268" customHeight="1" spans="1:4">
      <c r="A3268" s="3">
        <v>3264</v>
      </c>
      <c r="B3268" s="3" t="str">
        <f>"梁颖"</f>
        <v>梁颖</v>
      </c>
      <c r="C3268" s="3" t="s">
        <v>2894</v>
      </c>
      <c r="D3268" s="3"/>
    </row>
    <row r="3269" customHeight="1" spans="1:4">
      <c r="A3269" s="3">
        <v>3265</v>
      </c>
      <c r="B3269" s="3" t="str">
        <f>"李志雨"</f>
        <v>李志雨</v>
      </c>
      <c r="C3269" s="3" t="s">
        <v>2895</v>
      </c>
      <c r="D3269" s="3"/>
    </row>
    <row r="3270" customHeight="1" spans="1:4">
      <c r="A3270" s="3">
        <v>3266</v>
      </c>
      <c r="B3270" s="3" t="str">
        <f>"黄宜婷"</f>
        <v>黄宜婷</v>
      </c>
      <c r="C3270" s="3" t="s">
        <v>2896</v>
      </c>
      <c r="D3270" s="3"/>
    </row>
    <row r="3271" customHeight="1" spans="1:4">
      <c r="A3271" s="3">
        <v>3267</v>
      </c>
      <c r="B3271" s="3" t="str">
        <f>"刘轩彤"</f>
        <v>刘轩彤</v>
      </c>
      <c r="C3271" s="3" t="s">
        <v>2897</v>
      </c>
      <c r="D3271" s="3"/>
    </row>
    <row r="3272" customHeight="1" spans="1:4">
      <c r="A3272" s="3">
        <v>3268</v>
      </c>
      <c r="B3272" s="3" t="str">
        <f>"张峰"</f>
        <v>张峰</v>
      </c>
      <c r="C3272" s="3" t="s">
        <v>2898</v>
      </c>
      <c r="D3272" s="3"/>
    </row>
    <row r="3273" customHeight="1" spans="1:4">
      <c r="A3273" s="3">
        <v>3269</v>
      </c>
      <c r="B3273" s="3" t="str">
        <f>"郑伶慧"</f>
        <v>郑伶慧</v>
      </c>
      <c r="C3273" s="3" t="s">
        <v>771</v>
      </c>
      <c r="D3273" s="3"/>
    </row>
    <row r="3274" customHeight="1" spans="1:4">
      <c r="A3274" s="3">
        <v>3270</v>
      </c>
      <c r="B3274" s="3" t="str">
        <f>"姚恩果"</f>
        <v>姚恩果</v>
      </c>
      <c r="C3274" s="3" t="s">
        <v>2899</v>
      </c>
      <c r="D3274" s="3"/>
    </row>
    <row r="3275" customHeight="1" spans="1:4">
      <c r="A3275" s="3">
        <v>3271</v>
      </c>
      <c r="B3275" s="3" t="str">
        <f>"吉晶晶"</f>
        <v>吉晶晶</v>
      </c>
      <c r="C3275" s="3" t="s">
        <v>122</v>
      </c>
      <c r="D3275" s="3"/>
    </row>
    <row r="3276" customHeight="1" spans="1:4">
      <c r="A3276" s="3">
        <v>3272</v>
      </c>
      <c r="B3276" s="3" t="str">
        <f>"周楚萍"</f>
        <v>周楚萍</v>
      </c>
      <c r="C3276" s="3" t="s">
        <v>1772</v>
      </c>
      <c r="D3276" s="3"/>
    </row>
    <row r="3277" customHeight="1" spans="1:4">
      <c r="A3277" s="3">
        <v>3273</v>
      </c>
      <c r="B3277" s="3" t="str">
        <f>"黄子虹"</f>
        <v>黄子虹</v>
      </c>
      <c r="C3277" s="3" t="s">
        <v>2900</v>
      </c>
      <c r="D3277" s="3"/>
    </row>
    <row r="3278" customHeight="1" spans="1:4">
      <c r="A3278" s="3">
        <v>3274</v>
      </c>
      <c r="B3278" s="3" t="str">
        <f>"许榕峨"</f>
        <v>许榕峨</v>
      </c>
      <c r="C3278" s="3" t="s">
        <v>2901</v>
      </c>
      <c r="D3278" s="3"/>
    </row>
    <row r="3279" customHeight="1" spans="1:4">
      <c r="A3279" s="3">
        <v>3275</v>
      </c>
      <c r="B3279" s="3" t="str">
        <f>"李羽"</f>
        <v>李羽</v>
      </c>
      <c r="C3279" s="3" t="s">
        <v>2902</v>
      </c>
      <c r="D3279" s="3"/>
    </row>
    <row r="3280" customHeight="1" spans="1:4">
      <c r="A3280" s="3">
        <v>3276</v>
      </c>
      <c r="B3280" s="3" t="str">
        <f>"王英子"</f>
        <v>王英子</v>
      </c>
      <c r="C3280" s="3" t="s">
        <v>2903</v>
      </c>
      <c r="D3280" s="3"/>
    </row>
    <row r="3281" customHeight="1" spans="1:4">
      <c r="A3281" s="3">
        <v>3277</v>
      </c>
      <c r="B3281" s="3" t="str">
        <f>"吴琦"</f>
        <v>吴琦</v>
      </c>
      <c r="C3281" s="3" t="s">
        <v>2904</v>
      </c>
      <c r="D3281" s="3"/>
    </row>
    <row r="3282" customHeight="1" spans="1:4">
      <c r="A3282" s="3">
        <v>3278</v>
      </c>
      <c r="B3282" s="3" t="str">
        <f>"陆艺卿"</f>
        <v>陆艺卿</v>
      </c>
      <c r="C3282" s="3" t="s">
        <v>2905</v>
      </c>
      <c r="D3282" s="3"/>
    </row>
    <row r="3283" customHeight="1" spans="1:4">
      <c r="A3283" s="3">
        <v>3279</v>
      </c>
      <c r="B3283" s="3" t="str">
        <f>"周小莉"</f>
        <v>周小莉</v>
      </c>
      <c r="C3283" s="3" t="s">
        <v>2230</v>
      </c>
      <c r="D3283" s="3"/>
    </row>
    <row r="3284" customHeight="1" spans="1:4">
      <c r="A3284" s="3">
        <v>3280</v>
      </c>
      <c r="B3284" s="3" t="str">
        <f>"钟永莹"</f>
        <v>钟永莹</v>
      </c>
      <c r="C3284" s="3" t="s">
        <v>648</v>
      </c>
      <c r="D3284" s="3"/>
    </row>
    <row r="3285" customHeight="1" spans="1:4">
      <c r="A3285" s="3">
        <v>3281</v>
      </c>
      <c r="B3285" s="3" t="str">
        <f>"陈厚桦"</f>
        <v>陈厚桦</v>
      </c>
      <c r="C3285" s="3" t="s">
        <v>2906</v>
      </c>
      <c r="D3285" s="3"/>
    </row>
    <row r="3286" customHeight="1" spans="1:4">
      <c r="A3286" s="3">
        <v>3282</v>
      </c>
      <c r="B3286" s="3" t="str">
        <f>"谭金月"</f>
        <v>谭金月</v>
      </c>
      <c r="C3286" s="3" t="s">
        <v>2515</v>
      </c>
      <c r="D3286" s="3"/>
    </row>
    <row r="3287" customHeight="1" spans="1:4">
      <c r="A3287" s="3">
        <v>3283</v>
      </c>
      <c r="B3287" s="3" t="str">
        <f>"黄欣"</f>
        <v>黄欣</v>
      </c>
      <c r="C3287" s="3" t="s">
        <v>2907</v>
      </c>
      <c r="D3287" s="3"/>
    </row>
    <row r="3288" customHeight="1" spans="1:4">
      <c r="A3288" s="3">
        <v>3284</v>
      </c>
      <c r="B3288" s="3" t="str">
        <f>"凌欣"</f>
        <v>凌欣</v>
      </c>
      <c r="C3288" s="3" t="s">
        <v>2908</v>
      </c>
      <c r="D3288" s="3"/>
    </row>
    <row r="3289" customHeight="1" spans="1:4">
      <c r="A3289" s="3">
        <v>3285</v>
      </c>
      <c r="B3289" s="3" t="str">
        <f>"潘彩滢"</f>
        <v>潘彩滢</v>
      </c>
      <c r="C3289" s="3" t="s">
        <v>2909</v>
      </c>
      <c r="D3289" s="3"/>
    </row>
    <row r="3290" customHeight="1" spans="1:4">
      <c r="A3290" s="3">
        <v>3286</v>
      </c>
      <c r="B3290" s="3" t="str">
        <f>"周晓红"</f>
        <v>周晓红</v>
      </c>
      <c r="C3290" s="3" t="s">
        <v>2910</v>
      </c>
      <c r="D3290" s="3"/>
    </row>
    <row r="3291" customHeight="1" spans="1:4">
      <c r="A3291" s="3">
        <v>3287</v>
      </c>
      <c r="B3291" s="3" t="str">
        <f>"陈香宇"</f>
        <v>陈香宇</v>
      </c>
      <c r="C3291" s="3" t="s">
        <v>2911</v>
      </c>
      <c r="D3291" s="3"/>
    </row>
    <row r="3292" customHeight="1" spans="1:4">
      <c r="A3292" s="3">
        <v>3288</v>
      </c>
      <c r="B3292" s="3" t="str">
        <f>"王怡"</f>
        <v>王怡</v>
      </c>
      <c r="C3292" s="3" t="s">
        <v>1631</v>
      </c>
      <c r="D3292" s="3"/>
    </row>
    <row r="3293" customHeight="1" spans="1:4">
      <c r="A3293" s="3">
        <v>3289</v>
      </c>
      <c r="B3293" s="3" t="str">
        <f>"吴安妮"</f>
        <v>吴安妮</v>
      </c>
      <c r="C3293" s="3" t="s">
        <v>2912</v>
      </c>
      <c r="D3293" s="3"/>
    </row>
    <row r="3294" customHeight="1" spans="1:4">
      <c r="A3294" s="3">
        <v>3290</v>
      </c>
      <c r="B3294" s="3" t="str">
        <f>"刘天娇"</f>
        <v>刘天娇</v>
      </c>
      <c r="C3294" s="3" t="s">
        <v>1706</v>
      </c>
      <c r="D3294" s="3"/>
    </row>
    <row r="3295" customHeight="1" spans="1:4">
      <c r="A3295" s="3">
        <v>3291</v>
      </c>
      <c r="B3295" s="3" t="str">
        <f>"蔡娜"</f>
        <v>蔡娜</v>
      </c>
      <c r="C3295" s="3" t="s">
        <v>2913</v>
      </c>
      <c r="D3295" s="3"/>
    </row>
    <row r="3296" customHeight="1" spans="1:4">
      <c r="A3296" s="3">
        <v>3292</v>
      </c>
      <c r="B3296" s="3" t="str">
        <f>"符欣"</f>
        <v>符欣</v>
      </c>
      <c r="C3296" s="3" t="s">
        <v>618</v>
      </c>
      <c r="D3296" s="3"/>
    </row>
    <row r="3297" customHeight="1" spans="1:4">
      <c r="A3297" s="3">
        <v>3293</v>
      </c>
      <c r="B3297" s="3" t="str">
        <f>"陈宇航"</f>
        <v>陈宇航</v>
      </c>
      <c r="C3297" s="3" t="s">
        <v>2914</v>
      </c>
      <c r="D3297" s="3"/>
    </row>
    <row r="3298" customHeight="1" spans="1:4">
      <c r="A3298" s="3">
        <v>3294</v>
      </c>
      <c r="B3298" s="3" t="str">
        <f>"孙梦瑾"</f>
        <v>孙梦瑾</v>
      </c>
      <c r="C3298" s="3" t="s">
        <v>2915</v>
      </c>
      <c r="D3298" s="3"/>
    </row>
    <row r="3299" customHeight="1" spans="1:4">
      <c r="A3299" s="3">
        <v>3295</v>
      </c>
      <c r="B3299" s="3" t="str">
        <f>"廖晓寒"</f>
        <v>廖晓寒</v>
      </c>
      <c r="C3299" s="3" t="s">
        <v>2916</v>
      </c>
      <c r="D3299" s="3"/>
    </row>
    <row r="3300" customHeight="1" spans="1:4">
      <c r="A3300" s="3">
        <v>3296</v>
      </c>
      <c r="B3300" s="3" t="str">
        <f>"黄晓玲"</f>
        <v>黄晓玲</v>
      </c>
      <c r="C3300" s="3" t="s">
        <v>1870</v>
      </c>
      <c r="D3300" s="3"/>
    </row>
    <row r="3301" customHeight="1" spans="1:4">
      <c r="A3301" s="3">
        <v>3297</v>
      </c>
      <c r="B3301" s="3" t="str">
        <f>"谢忠连"</f>
        <v>谢忠连</v>
      </c>
      <c r="C3301" s="3" t="s">
        <v>2040</v>
      </c>
      <c r="D3301" s="3"/>
    </row>
    <row r="3302" customHeight="1" spans="1:4">
      <c r="A3302" s="3">
        <v>3298</v>
      </c>
      <c r="B3302" s="3" t="str">
        <f>"郑远准"</f>
        <v>郑远准</v>
      </c>
      <c r="C3302" s="3" t="s">
        <v>2917</v>
      </c>
      <c r="D3302" s="3"/>
    </row>
    <row r="3303" customHeight="1" spans="1:4">
      <c r="A3303" s="3">
        <v>3299</v>
      </c>
      <c r="B3303" s="3" t="str">
        <f>"李正洋"</f>
        <v>李正洋</v>
      </c>
      <c r="C3303" s="3" t="s">
        <v>2918</v>
      </c>
      <c r="D3303" s="3"/>
    </row>
    <row r="3304" customHeight="1" spans="1:4">
      <c r="A3304" s="3">
        <v>3300</v>
      </c>
      <c r="B3304" s="3" t="str">
        <f>"黄芝颖"</f>
        <v>黄芝颖</v>
      </c>
      <c r="C3304" s="3" t="s">
        <v>2919</v>
      </c>
      <c r="D3304" s="3"/>
    </row>
    <row r="3305" customHeight="1" spans="1:4">
      <c r="A3305" s="3">
        <v>3301</v>
      </c>
      <c r="B3305" s="3" t="str">
        <f>"李力伟"</f>
        <v>李力伟</v>
      </c>
      <c r="C3305" s="3" t="s">
        <v>2920</v>
      </c>
      <c r="D3305" s="3"/>
    </row>
    <row r="3306" customHeight="1" spans="1:4">
      <c r="A3306" s="3">
        <v>3302</v>
      </c>
      <c r="B3306" s="3" t="str">
        <f>"胡晶晶"</f>
        <v>胡晶晶</v>
      </c>
      <c r="C3306" s="3" t="s">
        <v>2921</v>
      </c>
      <c r="D3306" s="3"/>
    </row>
    <row r="3307" customHeight="1" spans="1:4">
      <c r="A3307" s="3">
        <v>3303</v>
      </c>
      <c r="B3307" s="3" t="str">
        <f>"陈秦帅"</f>
        <v>陈秦帅</v>
      </c>
      <c r="C3307" s="3" t="s">
        <v>2922</v>
      </c>
      <c r="D3307" s="3"/>
    </row>
    <row r="3308" customHeight="1" spans="1:4">
      <c r="A3308" s="3">
        <v>3304</v>
      </c>
      <c r="B3308" s="3" t="str">
        <f>"郑笔珊"</f>
        <v>郑笔珊</v>
      </c>
      <c r="C3308" s="3" t="s">
        <v>2923</v>
      </c>
      <c r="D3308" s="3"/>
    </row>
    <row r="3309" customHeight="1" spans="1:4">
      <c r="A3309" s="3">
        <v>3305</v>
      </c>
      <c r="B3309" s="3" t="str">
        <f>"钟韵"</f>
        <v>钟韵</v>
      </c>
      <c r="C3309" s="3" t="s">
        <v>2924</v>
      </c>
      <c r="D3309" s="3"/>
    </row>
    <row r="3310" customHeight="1" spans="1:4">
      <c r="A3310" s="3">
        <v>3306</v>
      </c>
      <c r="B3310" s="3" t="str">
        <f>"黄怡"</f>
        <v>黄怡</v>
      </c>
      <c r="C3310" s="3" t="s">
        <v>1918</v>
      </c>
      <c r="D3310" s="3"/>
    </row>
    <row r="3311" customHeight="1" spans="1:4">
      <c r="A3311" s="3">
        <v>3307</v>
      </c>
      <c r="B3311" s="3" t="str">
        <f>"付博雯"</f>
        <v>付博雯</v>
      </c>
      <c r="C3311" s="3" t="s">
        <v>2925</v>
      </c>
      <c r="D3311" s="3"/>
    </row>
    <row r="3312" customHeight="1" spans="1:4">
      <c r="A3312" s="3">
        <v>3308</v>
      </c>
      <c r="B3312" s="3" t="str">
        <f>"吴丹妮"</f>
        <v>吴丹妮</v>
      </c>
      <c r="C3312" s="3" t="s">
        <v>799</v>
      </c>
      <c r="D3312" s="3"/>
    </row>
    <row r="3313" customHeight="1" spans="1:4">
      <c r="A3313" s="3">
        <v>3309</v>
      </c>
      <c r="B3313" s="3" t="str">
        <f>"黎嫦婧"</f>
        <v>黎嫦婧</v>
      </c>
      <c r="C3313" s="3" t="s">
        <v>2926</v>
      </c>
      <c r="D3313" s="3"/>
    </row>
    <row r="3314" customHeight="1" spans="1:4">
      <c r="A3314" s="3">
        <v>3310</v>
      </c>
      <c r="B3314" s="3" t="str">
        <f>"庞国妹"</f>
        <v>庞国妹</v>
      </c>
      <c r="C3314" s="3" t="s">
        <v>2927</v>
      </c>
      <c r="D3314" s="3"/>
    </row>
    <row r="3315" customHeight="1" spans="1:4">
      <c r="A3315" s="3">
        <v>3311</v>
      </c>
      <c r="B3315" s="3" t="str">
        <f>"郑顺贞"</f>
        <v>郑顺贞</v>
      </c>
      <c r="C3315" s="3" t="s">
        <v>2928</v>
      </c>
      <c r="D3315" s="3"/>
    </row>
    <row r="3316" customHeight="1" spans="1:4">
      <c r="A3316" s="3">
        <v>3312</v>
      </c>
      <c r="B3316" s="3" t="str">
        <f>"王玉娇"</f>
        <v>王玉娇</v>
      </c>
      <c r="C3316" s="3" t="s">
        <v>2929</v>
      </c>
      <c r="D3316" s="3"/>
    </row>
    <row r="3317" customHeight="1" spans="1:4">
      <c r="A3317" s="3">
        <v>3313</v>
      </c>
      <c r="B3317" s="3" t="str">
        <f>"夏宇航"</f>
        <v>夏宇航</v>
      </c>
      <c r="C3317" s="3" t="s">
        <v>2930</v>
      </c>
      <c r="D3317" s="3"/>
    </row>
    <row r="3318" customHeight="1" spans="1:4">
      <c r="A3318" s="3">
        <v>3314</v>
      </c>
      <c r="B3318" s="3" t="str">
        <f>"谢春明"</f>
        <v>谢春明</v>
      </c>
      <c r="C3318" s="3" t="s">
        <v>2931</v>
      </c>
      <c r="D3318" s="3"/>
    </row>
    <row r="3319" customHeight="1" spans="1:4">
      <c r="A3319" s="3">
        <v>3315</v>
      </c>
      <c r="B3319" s="3" t="str">
        <f>"谭天俊"</f>
        <v>谭天俊</v>
      </c>
      <c r="C3319" s="3" t="s">
        <v>2932</v>
      </c>
      <c r="D3319" s="3"/>
    </row>
    <row r="3320" customHeight="1" spans="1:4">
      <c r="A3320" s="3">
        <v>3316</v>
      </c>
      <c r="B3320" s="3" t="str">
        <f>"宋梁智"</f>
        <v>宋梁智</v>
      </c>
      <c r="C3320" s="3" t="s">
        <v>2933</v>
      </c>
      <c r="D3320" s="3"/>
    </row>
    <row r="3321" customHeight="1" spans="1:4">
      <c r="A3321" s="3">
        <v>3317</v>
      </c>
      <c r="B3321" s="3" t="str">
        <f>"王婉婷"</f>
        <v>王婉婷</v>
      </c>
      <c r="C3321" s="3" t="s">
        <v>2934</v>
      </c>
      <c r="D3321" s="3"/>
    </row>
    <row r="3322" customHeight="1" spans="1:4">
      <c r="A3322" s="3">
        <v>3318</v>
      </c>
      <c r="B3322" s="3" t="str">
        <f>"符起威"</f>
        <v>符起威</v>
      </c>
      <c r="C3322" s="3" t="s">
        <v>2935</v>
      </c>
      <c r="D3322" s="3"/>
    </row>
    <row r="3323" customHeight="1" spans="1:4">
      <c r="A3323" s="3">
        <v>3319</v>
      </c>
      <c r="B3323" s="3" t="str">
        <f>"刘碧云"</f>
        <v>刘碧云</v>
      </c>
      <c r="C3323" s="3" t="s">
        <v>63</v>
      </c>
      <c r="D3323" s="3"/>
    </row>
    <row r="3324" customHeight="1" spans="1:4">
      <c r="A3324" s="3">
        <v>3320</v>
      </c>
      <c r="B3324" s="3" t="str">
        <f>"谢锦鹏"</f>
        <v>谢锦鹏</v>
      </c>
      <c r="C3324" s="3" t="s">
        <v>2936</v>
      </c>
      <c r="D3324" s="3"/>
    </row>
    <row r="3325" customHeight="1" spans="1:4">
      <c r="A3325" s="3">
        <v>3321</v>
      </c>
      <c r="B3325" s="3" t="str">
        <f>"杨延称"</f>
        <v>杨延称</v>
      </c>
      <c r="C3325" s="3" t="s">
        <v>2937</v>
      </c>
      <c r="D3325" s="3"/>
    </row>
    <row r="3326" customHeight="1" spans="1:4">
      <c r="A3326" s="3">
        <v>3322</v>
      </c>
      <c r="B3326" s="3" t="str">
        <f>"吴雕"</f>
        <v>吴雕</v>
      </c>
      <c r="C3326" s="3" t="s">
        <v>2938</v>
      </c>
      <c r="D3326" s="3"/>
    </row>
    <row r="3327" customHeight="1" spans="1:4">
      <c r="A3327" s="3">
        <v>3323</v>
      </c>
      <c r="B3327" s="3" t="str">
        <f>"张起裕"</f>
        <v>张起裕</v>
      </c>
      <c r="C3327" s="3" t="s">
        <v>2939</v>
      </c>
      <c r="D3327" s="3"/>
    </row>
    <row r="3328" customHeight="1" spans="1:4">
      <c r="A3328" s="3">
        <v>3324</v>
      </c>
      <c r="B3328" s="3" t="str">
        <f>"杨圹飞"</f>
        <v>杨圹飞</v>
      </c>
      <c r="C3328" s="3" t="s">
        <v>2940</v>
      </c>
      <c r="D3328" s="3"/>
    </row>
    <row r="3329" customHeight="1" spans="1:4">
      <c r="A3329" s="3">
        <v>3325</v>
      </c>
      <c r="B3329" s="3" t="str">
        <f>"麦本毅"</f>
        <v>麦本毅</v>
      </c>
      <c r="C3329" s="3" t="s">
        <v>2941</v>
      </c>
      <c r="D3329" s="3"/>
    </row>
    <row r="3330" customHeight="1" spans="1:4">
      <c r="A3330" s="3">
        <v>3326</v>
      </c>
      <c r="B3330" s="3" t="str">
        <f>"黎正涛"</f>
        <v>黎正涛</v>
      </c>
      <c r="C3330" s="3" t="s">
        <v>2942</v>
      </c>
      <c r="D3330" s="3"/>
    </row>
    <row r="3331" customHeight="1" spans="1:4">
      <c r="A3331" s="3">
        <v>3327</v>
      </c>
      <c r="B3331" s="3" t="str">
        <f>"唐玉娟"</f>
        <v>唐玉娟</v>
      </c>
      <c r="C3331" s="3" t="s">
        <v>2784</v>
      </c>
      <c r="D3331" s="3"/>
    </row>
    <row r="3332" customHeight="1" spans="1:4">
      <c r="A3332" s="3">
        <v>3328</v>
      </c>
      <c r="B3332" s="3" t="str">
        <f>"胡扬玲"</f>
        <v>胡扬玲</v>
      </c>
      <c r="C3332" s="3" t="s">
        <v>2943</v>
      </c>
      <c r="D3332" s="3"/>
    </row>
    <row r="3333" customHeight="1" spans="1:4">
      <c r="A3333" s="3">
        <v>3329</v>
      </c>
      <c r="B3333" s="3" t="str">
        <f>"杜培"</f>
        <v>杜培</v>
      </c>
      <c r="C3333" s="3" t="s">
        <v>2944</v>
      </c>
      <c r="D3333" s="3"/>
    </row>
    <row r="3334" customHeight="1" spans="1:4">
      <c r="A3334" s="3">
        <v>3330</v>
      </c>
      <c r="B3334" s="3" t="str">
        <f>"廖玟文"</f>
        <v>廖玟文</v>
      </c>
      <c r="C3334" s="3" t="s">
        <v>2945</v>
      </c>
      <c r="D3334" s="3"/>
    </row>
    <row r="3335" customHeight="1" spans="1:4">
      <c r="A3335" s="3">
        <v>3331</v>
      </c>
      <c r="B3335" s="3" t="str">
        <f>"张凯欣"</f>
        <v>张凯欣</v>
      </c>
      <c r="C3335" s="3" t="s">
        <v>2946</v>
      </c>
      <c r="D3335" s="3"/>
    </row>
    <row r="3336" customHeight="1" spans="1:4">
      <c r="A3336" s="3">
        <v>3332</v>
      </c>
      <c r="B3336" s="3" t="str">
        <f>"卓怀洪"</f>
        <v>卓怀洪</v>
      </c>
      <c r="C3336" s="3" t="s">
        <v>2947</v>
      </c>
      <c r="D3336" s="3"/>
    </row>
    <row r="3337" customHeight="1" spans="1:4">
      <c r="A3337" s="3">
        <v>3333</v>
      </c>
      <c r="B3337" s="3" t="str">
        <f>"符秋慧"</f>
        <v>符秋慧</v>
      </c>
      <c r="C3337" s="3" t="s">
        <v>2948</v>
      </c>
      <c r="D3337" s="3"/>
    </row>
    <row r="3338" customHeight="1" spans="1:4">
      <c r="A3338" s="3">
        <v>3334</v>
      </c>
      <c r="B3338" s="3" t="str">
        <f>"丁省心"</f>
        <v>丁省心</v>
      </c>
      <c r="C3338" s="3" t="s">
        <v>2949</v>
      </c>
      <c r="D3338" s="3"/>
    </row>
    <row r="3339" customHeight="1" spans="1:4">
      <c r="A3339" s="3">
        <v>3335</v>
      </c>
      <c r="B3339" s="3" t="str">
        <f>"冯秋梅"</f>
        <v>冯秋梅</v>
      </c>
      <c r="C3339" s="3" t="s">
        <v>2950</v>
      </c>
      <c r="D3339" s="3"/>
    </row>
    <row r="3340" customHeight="1" spans="1:4">
      <c r="A3340" s="3">
        <v>3336</v>
      </c>
      <c r="B3340" s="3" t="str">
        <f>"张进"</f>
        <v>张进</v>
      </c>
      <c r="C3340" s="3" t="s">
        <v>2951</v>
      </c>
      <c r="D3340" s="3"/>
    </row>
    <row r="3341" customHeight="1" spans="1:4">
      <c r="A3341" s="3">
        <v>3337</v>
      </c>
      <c r="B3341" s="3" t="str">
        <f>"梁植"</f>
        <v>梁植</v>
      </c>
      <c r="C3341" s="3" t="s">
        <v>2952</v>
      </c>
      <c r="D3341" s="3"/>
    </row>
    <row r="3342" customHeight="1" spans="1:4">
      <c r="A3342" s="3">
        <v>3338</v>
      </c>
      <c r="B3342" s="3" t="str">
        <f>"符呈菁"</f>
        <v>符呈菁</v>
      </c>
      <c r="C3342" s="3" t="s">
        <v>2953</v>
      </c>
      <c r="D3342" s="3"/>
    </row>
    <row r="3343" customHeight="1" spans="1:4">
      <c r="A3343" s="3">
        <v>3339</v>
      </c>
      <c r="B3343" s="3" t="str">
        <f>"巩嘉伟"</f>
        <v>巩嘉伟</v>
      </c>
      <c r="C3343" s="3" t="s">
        <v>2954</v>
      </c>
      <c r="D3343" s="3"/>
    </row>
    <row r="3344" customHeight="1" spans="1:4">
      <c r="A3344" s="3">
        <v>3340</v>
      </c>
      <c r="B3344" s="3" t="str">
        <f>"张鹏军"</f>
        <v>张鹏军</v>
      </c>
      <c r="C3344" s="3" t="s">
        <v>2955</v>
      </c>
      <c r="D3344" s="3"/>
    </row>
    <row r="3345" customHeight="1" spans="1:4">
      <c r="A3345" s="3">
        <v>3341</v>
      </c>
      <c r="B3345" s="3" t="str">
        <f>"林丹"</f>
        <v>林丹</v>
      </c>
      <c r="C3345" s="3" t="s">
        <v>205</v>
      </c>
      <c r="D3345" s="3"/>
    </row>
    <row r="3346" customHeight="1" spans="1:4">
      <c r="A3346" s="3">
        <v>3342</v>
      </c>
      <c r="B3346" s="3" t="str">
        <f>"陈迪锋"</f>
        <v>陈迪锋</v>
      </c>
      <c r="C3346" s="3" t="s">
        <v>2956</v>
      </c>
      <c r="D3346" s="3"/>
    </row>
    <row r="3347" customHeight="1" spans="1:4">
      <c r="A3347" s="3">
        <v>3343</v>
      </c>
      <c r="B3347" s="3" t="str">
        <f>"李进煜"</f>
        <v>李进煜</v>
      </c>
      <c r="C3347" s="3" t="s">
        <v>2957</v>
      </c>
      <c r="D3347" s="3"/>
    </row>
    <row r="3348" customHeight="1" spans="1:4">
      <c r="A3348" s="3">
        <v>3344</v>
      </c>
      <c r="B3348" s="3" t="str">
        <f>"秦小棉"</f>
        <v>秦小棉</v>
      </c>
      <c r="C3348" s="3" t="s">
        <v>2919</v>
      </c>
      <c r="D3348" s="3"/>
    </row>
    <row r="3349" customHeight="1" spans="1:4">
      <c r="A3349" s="3">
        <v>3345</v>
      </c>
      <c r="B3349" s="3" t="str">
        <f>" 符颖竹"</f>
        <v> 符颖竹</v>
      </c>
      <c r="C3349" s="3" t="s">
        <v>2958</v>
      </c>
      <c r="D3349" s="3"/>
    </row>
    <row r="3350" customHeight="1" spans="1:4">
      <c r="A3350" s="3">
        <v>3346</v>
      </c>
      <c r="B3350" s="3" t="str">
        <f>"岑选诚"</f>
        <v>岑选诚</v>
      </c>
      <c r="C3350" s="3" t="s">
        <v>2959</v>
      </c>
      <c r="D3350" s="3"/>
    </row>
    <row r="3351" customHeight="1" spans="1:4">
      <c r="A3351" s="3">
        <v>3347</v>
      </c>
      <c r="B3351" s="3" t="str">
        <f>"符绍荣"</f>
        <v>符绍荣</v>
      </c>
      <c r="C3351" s="3" t="s">
        <v>2445</v>
      </c>
      <c r="D3351" s="3"/>
    </row>
    <row r="3352" customHeight="1" spans="1:4">
      <c r="A3352" s="3">
        <v>3348</v>
      </c>
      <c r="B3352" s="3" t="str">
        <f>"秦明珍"</f>
        <v>秦明珍</v>
      </c>
      <c r="C3352" s="3" t="s">
        <v>468</v>
      </c>
      <c r="D3352" s="3"/>
    </row>
    <row r="3353" customHeight="1" spans="1:4">
      <c r="A3353" s="3">
        <v>3349</v>
      </c>
      <c r="B3353" s="3" t="str">
        <f>"张雨蒙"</f>
        <v>张雨蒙</v>
      </c>
      <c r="C3353" s="3" t="s">
        <v>2960</v>
      </c>
      <c r="D3353" s="3"/>
    </row>
    <row r="3354" customHeight="1" spans="1:4">
      <c r="A3354" s="3">
        <v>3350</v>
      </c>
      <c r="B3354" s="3" t="str">
        <f>"李正兰"</f>
        <v>李正兰</v>
      </c>
      <c r="C3354" s="3" t="s">
        <v>2401</v>
      </c>
      <c r="D3354" s="3"/>
    </row>
    <row r="3355" customHeight="1" spans="1:4">
      <c r="A3355" s="3">
        <v>3351</v>
      </c>
      <c r="B3355" s="3" t="str">
        <f>"马心舒"</f>
        <v>马心舒</v>
      </c>
      <c r="C3355" s="3" t="s">
        <v>2961</v>
      </c>
      <c r="D3355" s="3"/>
    </row>
    <row r="3356" customHeight="1" spans="1:4">
      <c r="A3356" s="3">
        <v>3352</v>
      </c>
      <c r="B3356" s="3" t="str">
        <f>"申林"</f>
        <v>申林</v>
      </c>
      <c r="C3356" s="3" t="s">
        <v>2962</v>
      </c>
      <c r="D3356" s="3"/>
    </row>
    <row r="3357" customHeight="1" spans="1:4">
      <c r="A3357" s="3">
        <v>3353</v>
      </c>
      <c r="B3357" s="3" t="str">
        <f>"蔡元"</f>
        <v>蔡元</v>
      </c>
      <c r="C3357" s="3" t="s">
        <v>2963</v>
      </c>
      <c r="D3357" s="3"/>
    </row>
    <row r="3358" customHeight="1" spans="1:4">
      <c r="A3358" s="3">
        <v>3354</v>
      </c>
      <c r="B3358" s="3" t="str">
        <f>"吴太友"</f>
        <v>吴太友</v>
      </c>
      <c r="C3358" s="3" t="s">
        <v>2964</v>
      </c>
      <c r="D3358" s="3"/>
    </row>
    <row r="3359" customHeight="1" spans="1:4">
      <c r="A3359" s="3">
        <v>3355</v>
      </c>
      <c r="B3359" s="3" t="str">
        <f>"王海英"</f>
        <v>王海英</v>
      </c>
      <c r="C3359" s="3" t="s">
        <v>1519</v>
      </c>
      <c r="D3359" s="3"/>
    </row>
    <row r="3360" customHeight="1" spans="1:4">
      <c r="A3360" s="3">
        <v>3356</v>
      </c>
      <c r="B3360" s="3" t="str">
        <f>"吴江文"</f>
        <v>吴江文</v>
      </c>
      <c r="C3360" s="3" t="s">
        <v>2965</v>
      </c>
      <c r="D3360" s="3"/>
    </row>
    <row r="3361" customHeight="1" spans="1:4">
      <c r="A3361" s="3">
        <v>3357</v>
      </c>
      <c r="B3361" s="3" t="str">
        <f>"刘玲"</f>
        <v>刘玲</v>
      </c>
      <c r="C3361" s="3" t="s">
        <v>2966</v>
      </c>
      <c r="D3361" s="3"/>
    </row>
    <row r="3362" customHeight="1" spans="1:4">
      <c r="A3362" s="3">
        <v>3358</v>
      </c>
      <c r="B3362" s="3" t="str">
        <f>"符跃"</f>
        <v>符跃</v>
      </c>
      <c r="C3362" s="3" t="s">
        <v>1188</v>
      </c>
      <c r="D3362" s="3"/>
    </row>
    <row r="3363" customHeight="1" spans="1:4">
      <c r="A3363" s="3">
        <v>3359</v>
      </c>
      <c r="B3363" s="3" t="str">
        <f>"吉文颖"</f>
        <v>吉文颖</v>
      </c>
      <c r="C3363" s="3" t="s">
        <v>649</v>
      </c>
      <c r="D3363" s="3"/>
    </row>
    <row r="3364" customHeight="1" spans="1:4">
      <c r="A3364" s="3">
        <v>3360</v>
      </c>
      <c r="B3364" s="3" t="str">
        <f>"王新宇"</f>
        <v>王新宇</v>
      </c>
      <c r="C3364" s="3" t="s">
        <v>2967</v>
      </c>
      <c r="D3364" s="3"/>
    </row>
    <row r="3365" customHeight="1" spans="1:4">
      <c r="A3365" s="3">
        <v>3361</v>
      </c>
      <c r="B3365" s="3" t="str">
        <f>"郭教岭"</f>
        <v>郭教岭</v>
      </c>
      <c r="C3365" s="3" t="s">
        <v>2968</v>
      </c>
      <c r="D3365" s="3"/>
    </row>
    <row r="3366" customHeight="1" spans="1:4">
      <c r="A3366" s="3">
        <v>3362</v>
      </c>
      <c r="B3366" s="3" t="str">
        <f>"梁彩丽"</f>
        <v>梁彩丽</v>
      </c>
      <c r="C3366" s="3" t="s">
        <v>2055</v>
      </c>
      <c r="D3366" s="3"/>
    </row>
    <row r="3367" customHeight="1" spans="1:4">
      <c r="A3367" s="3">
        <v>3363</v>
      </c>
      <c r="B3367" s="3" t="str">
        <f>"王丹萍"</f>
        <v>王丹萍</v>
      </c>
      <c r="C3367" s="3" t="s">
        <v>2969</v>
      </c>
      <c r="D3367" s="3"/>
    </row>
    <row r="3368" customHeight="1" spans="1:4">
      <c r="A3368" s="3">
        <v>3364</v>
      </c>
      <c r="B3368" s="3" t="str">
        <f>"陈紫薇"</f>
        <v>陈紫薇</v>
      </c>
      <c r="C3368" s="3" t="s">
        <v>2970</v>
      </c>
      <c r="D3368" s="3"/>
    </row>
    <row r="3369" customHeight="1" spans="1:4">
      <c r="A3369" s="3">
        <v>3365</v>
      </c>
      <c r="B3369" s="3" t="str">
        <f>"黄树文"</f>
        <v>黄树文</v>
      </c>
      <c r="C3369" s="3" t="s">
        <v>2971</v>
      </c>
      <c r="D3369" s="3"/>
    </row>
    <row r="3370" customHeight="1" spans="1:4">
      <c r="A3370" s="3">
        <v>3366</v>
      </c>
      <c r="B3370" s="3" t="str">
        <f>"罗崇泽"</f>
        <v>罗崇泽</v>
      </c>
      <c r="C3370" s="3" t="s">
        <v>2972</v>
      </c>
      <c r="D3370" s="3"/>
    </row>
    <row r="3371" customHeight="1" spans="1:4">
      <c r="A3371" s="3">
        <v>3367</v>
      </c>
      <c r="B3371" s="3" t="str">
        <f>"阳智威"</f>
        <v>阳智威</v>
      </c>
      <c r="C3371" s="3" t="s">
        <v>2973</v>
      </c>
      <c r="D3371" s="3"/>
    </row>
    <row r="3372" customHeight="1" spans="1:4">
      <c r="A3372" s="3">
        <v>3368</v>
      </c>
      <c r="B3372" s="3" t="str">
        <f>"高方馨"</f>
        <v>高方馨</v>
      </c>
      <c r="C3372" s="3" t="s">
        <v>2974</v>
      </c>
      <c r="D3372" s="3"/>
    </row>
    <row r="3373" customHeight="1" spans="1:4">
      <c r="A3373" s="3">
        <v>3369</v>
      </c>
      <c r="B3373" s="3" t="str">
        <f>"方俊蕊"</f>
        <v>方俊蕊</v>
      </c>
      <c r="C3373" s="3" t="s">
        <v>2975</v>
      </c>
      <c r="D3373" s="3"/>
    </row>
    <row r="3374" customHeight="1" spans="1:4">
      <c r="A3374" s="3">
        <v>3370</v>
      </c>
      <c r="B3374" s="3" t="str">
        <f>"李若瑞"</f>
        <v>李若瑞</v>
      </c>
      <c r="C3374" s="3" t="s">
        <v>2976</v>
      </c>
      <c r="D3374" s="3"/>
    </row>
    <row r="3375" customHeight="1" spans="1:4">
      <c r="A3375" s="3">
        <v>3371</v>
      </c>
      <c r="B3375" s="3" t="str">
        <f>"冯莉"</f>
        <v>冯莉</v>
      </c>
      <c r="C3375" s="3" t="s">
        <v>844</v>
      </c>
      <c r="D3375" s="3"/>
    </row>
    <row r="3376" customHeight="1" spans="1:4">
      <c r="A3376" s="3">
        <v>3372</v>
      </c>
      <c r="B3376" s="3" t="str">
        <f>"陈枫仪"</f>
        <v>陈枫仪</v>
      </c>
      <c r="C3376" s="3" t="s">
        <v>2977</v>
      </c>
      <c r="D3376" s="3"/>
    </row>
    <row r="3377" customHeight="1" spans="1:4">
      <c r="A3377" s="3">
        <v>3373</v>
      </c>
      <c r="B3377" s="3" t="str">
        <f>"杨玉琼"</f>
        <v>杨玉琼</v>
      </c>
      <c r="C3377" s="3" t="s">
        <v>572</v>
      </c>
      <c r="D3377" s="3"/>
    </row>
    <row r="3378" customHeight="1" spans="1:4">
      <c r="A3378" s="3">
        <v>3374</v>
      </c>
      <c r="B3378" s="3" t="str">
        <f>"王晶晶"</f>
        <v>王晶晶</v>
      </c>
      <c r="C3378" s="3" t="s">
        <v>2978</v>
      </c>
      <c r="D3378" s="3"/>
    </row>
    <row r="3379" customHeight="1" spans="1:4">
      <c r="A3379" s="3">
        <v>3375</v>
      </c>
      <c r="B3379" s="3" t="str">
        <f>"李依函"</f>
        <v>李依函</v>
      </c>
      <c r="C3379" s="3" t="s">
        <v>2979</v>
      </c>
      <c r="D3379" s="3"/>
    </row>
    <row r="3380" customHeight="1" spans="1:4">
      <c r="A3380" s="3">
        <v>3376</v>
      </c>
      <c r="B3380" s="3" t="str">
        <f>"苏秀玲"</f>
        <v>苏秀玲</v>
      </c>
      <c r="C3380" s="3" t="s">
        <v>2980</v>
      </c>
      <c r="D3380" s="3"/>
    </row>
    <row r="3381" customHeight="1" spans="1:4">
      <c r="A3381" s="3">
        <v>3377</v>
      </c>
      <c r="B3381" s="3" t="str">
        <f>"黄少茹"</f>
        <v>黄少茹</v>
      </c>
      <c r="C3381" s="3" t="s">
        <v>2981</v>
      </c>
      <c r="D3381" s="3"/>
    </row>
    <row r="3382" customHeight="1" spans="1:4">
      <c r="A3382" s="3">
        <v>3378</v>
      </c>
      <c r="B3382" s="3" t="str">
        <f>"李宝坤"</f>
        <v>李宝坤</v>
      </c>
      <c r="C3382" s="3" t="s">
        <v>2982</v>
      </c>
      <c r="D3382" s="3"/>
    </row>
    <row r="3383" customHeight="1" spans="1:4">
      <c r="A3383" s="3">
        <v>3379</v>
      </c>
      <c r="B3383" s="3" t="str">
        <f>"黄晓瑶"</f>
        <v>黄晓瑶</v>
      </c>
      <c r="C3383" s="3" t="s">
        <v>2983</v>
      </c>
      <c r="D3383" s="3"/>
    </row>
    <row r="3384" customHeight="1" spans="1:4">
      <c r="A3384" s="3">
        <v>3380</v>
      </c>
      <c r="B3384" s="3" t="str">
        <f>"黄垂青"</f>
        <v>黄垂青</v>
      </c>
      <c r="C3384" s="3" t="s">
        <v>559</v>
      </c>
      <c r="D3384" s="3"/>
    </row>
    <row r="3385" customHeight="1" spans="1:4">
      <c r="A3385" s="3">
        <v>3381</v>
      </c>
      <c r="B3385" s="3" t="str">
        <f>"王冬芷"</f>
        <v>王冬芷</v>
      </c>
      <c r="C3385" s="3" t="s">
        <v>2984</v>
      </c>
      <c r="D3385" s="3"/>
    </row>
    <row r="3386" customHeight="1" spans="1:4">
      <c r="A3386" s="3">
        <v>3382</v>
      </c>
      <c r="B3386" s="3" t="str">
        <f>"符雪丹"</f>
        <v>符雪丹</v>
      </c>
      <c r="C3386" s="3" t="s">
        <v>2985</v>
      </c>
      <c r="D3386" s="3"/>
    </row>
    <row r="3387" customHeight="1" spans="1:4">
      <c r="A3387" s="3">
        <v>3383</v>
      </c>
      <c r="B3387" s="3" t="str">
        <f>"黄舒倩"</f>
        <v>黄舒倩</v>
      </c>
      <c r="C3387" s="3" t="s">
        <v>2986</v>
      </c>
      <c r="D3387" s="3"/>
    </row>
    <row r="3388" customHeight="1" spans="1:4">
      <c r="A3388" s="3">
        <v>3384</v>
      </c>
      <c r="B3388" s="3" t="str">
        <f>"胡玲"</f>
        <v>胡玲</v>
      </c>
      <c r="C3388" s="3" t="s">
        <v>2987</v>
      </c>
      <c r="D3388" s="3"/>
    </row>
    <row r="3389" customHeight="1" spans="1:4">
      <c r="A3389" s="3">
        <v>3385</v>
      </c>
      <c r="B3389" s="3" t="str">
        <f>"杜雯婷"</f>
        <v>杜雯婷</v>
      </c>
      <c r="C3389" s="3" t="s">
        <v>2988</v>
      </c>
      <c r="D3389" s="3"/>
    </row>
    <row r="3390" customHeight="1" spans="1:4">
      <c r="A3390" s="3">
        <v>3386</v>
      </c>
      <c r="B3390" s="3" t="str">
        <f>"杨卓荣"</f>
        <v>杨卓荣</v>
      </c>
      <c r="C3390" s="3" t="s">
        <v>2989</v>
      </c>
      <c r="D3390" s="3"/>
    </row>
    <row r="3391" customHeight="1" spans="1:4">
      <c r="A3391" s="3">
        <v>3387</v>
      </c>
      <c r="B3391" s="3" t="str">
        <f>"肖欣怡"</f>
        <v>肖欣怡</v>
      </c>
      <c r="C3391" s="3" t="s">
        <v>2990</v>
      </c>
      <c r="D3391" s="3"/>
    </row>
    <row r="3392" customHeight="1" spans="1:4">
      <c r="A3392" s="3">
        <v>3388</v>
      </c>
      <c r="B3392" s="3" t="str">
        <f>"凌福莲"</f>
        <v>凌福莲</v>
      </c>
      <c r="C3392" s="3" t="s">
        <v>2991</v>
      </c>
      <c r="D3392" s="3"/>
    </row>
    <row r="3393" customHeight="1" spans="1:4">
      <c r="A3393" s="3">
        <v>3389</v>
      </c>
      <c r="B3393" s="3" t="str">
        <f>"张丽河"</f>
        <v>张丽河</v>
      </c>
      <c r="C3393" s="3" t="s">
        <v>2992</v>
      </c>
      <c r="D3393" s="3"/>
    </row>
    <row r="3394" customHeight="1" spans="1:4">
      <c r="A3394" s="3">
        <v>3390</v>
      </c>
      <c r="B3394" s="3" t="str">
        <f>"郑东曼"</f>
        <v>郑东曼</v>
      </c>
      <c r="C3394" s="3" t="s">
        <v>2993</v>
      </c>
      <c r="D3394" s="3"/>
    </row>
    <row r="3395" customHeight="1" spans="1:4">
      <c r="A3395" s="3">
        <v>3391</v>
      </c>
      <c r="B3395" s="3" t="str">
        <f>"吉婉彤"</f>
        <v>吉婉彤</v>
      </c>
      <c r="C3395" s="3" t="s">
        <v>1627</v>
      </c>
      <c r="D3395" s="3"/>
    </row>
    <row r="3396" customHeight="1" spans="1:4">
      <c r="A3396" s="3">
        <v>3392</v>
      </c>
      <c r="B3396" s="3" t="str">
        <f>"吴彦梅"</f>
        <v>吴彦梅</v>
      </c>
      <c r="C3396" s="3" t="s">
        <v>1576</v>
      </c>
      <c r="D3396" s="3"/>
    </row>
    <row r="3397" customHeight="1" spans="1:4">
      <c r="A3397" s="3">
        <v>3393</v>
      </c>
      <c r="B3397" s="3" t="str">
        <f>"颜芷睛"</f>
        <v>颜芷睛</v>
      </c>
      <c r="C3397" s="3" t="s">
        <v>2994</v>
      </c>
      <c r="D3397" s="3"/>
    </row>
    <row r="3398" customHeight="1" spans="1:4">
      <c r="A3398" s="3">
        <v>3394</v>
      </c>
      <c r="B3398" s="3" t="str">
        <f>"段霁璇"</f>
        <v>段霁璇</v>
      </c>
      <c r="C3398" s="3" t="s">
        <v>2995</v>
      </c>
      <c r="D3398" s="3"/>
    </row>
    <row r="3399" customHeight="1" spans="1:4">
      <c r="A3399" s="3">
        <v>3395</v>
      </c>
      <c r="B3399" s="3" t="str">
        <f>"张清慧"</f>
        <v>张清慧</v>
      </c>
      <c r="C3399" s="3" t="s">
        <v>2545</v>
      </c>
      <c r="D3399" s="3"/>
    </row>
    <row r="3400" customHeight="1" spans="1:4">
      <c r="A3400" s="3">
        <v>3396</v>
      </c>
      <c r="B3400" s="3" t="str">
        <f>"谢继梅"</f>
        <v>谢继梅</v>
      </c>
      <c r="C3400" s="3" t="s">
        <v>1726</v>
      </c>
      <c r="D3400" s="3"/>
    </row>
    <row r="3401" customHeight="1" spans="1:4">
      <c r="A3401" s="3">
        <v>3397</v>
      </c>
      <c r="B3401" s="3" t="str">
        <f>"吴世海"</f>
        <v>吴世海</v>
      </c>
      <c r="C3401" s="3" t="s">
        <v>2996</v>
      </c>
      <c r="D3401" s="3"/>
    </row>
    <row r="3402" customHeight="1" spans="1:4">
      <c r="A3402" s="3">
        <v>3398</v>
      </c>
      <c r="B3402" s="3" t="str">
        <f>"唐芯爱"</f>
        <v>唐芯爱</v>
      </c>
      <c r="C3402" s="3" t="s">
        <v>1395</v>
      </c>
      <c r="D3402" s="3"/>
    </row>
    <row r="3403" customHeight="1" spans="1:4">
      <c r="A3403" s="3">
        <v>3399</v>
      </c>
      <c r="B3403" s="3" t="str">
        <f>"汪慧"</f>
        <v>汪慧</v>
      </c>
      <c r="C3403" s="3" t="s">
        <v>2997</v>
      </c>
      <c r="D3403" s="3"/>
    </row>
    <row r="3404" customHeight="1" spans="1:4">
      <c r="A3404" s="3">
        <v>3400</v>
      </c>
      <c r="B3404" s="3" t="str">
        <f>"王彤彤"</f>
        <v>王彤彤</v>
      </c>
      <c r="C3404" s="3" t="s">
        <v>1625</v>
      </c>
      <c r="D3404" s="3"/>
    </row>
    <row r="3405" customHeight="1" spans="1:4">
      <c r="A3405" s="3">
        <v>3401</v>
      </c>
      <c r="B3405" s="3" t="str">
        <f>"刘雪"</f>
        <v>刘雪</v>
      </c>
      <c r="C3405" s="3" t="s">
        <v>2998</v>
      </c>
      <c r="D3405" s="3"/>
    </row>
    <row r="3406" customHeight="1" spans="1:4">
      <c r="A3406" s="3">
        <v>3402</v>
      </c>
      <c r="B3406" s="3" t="str">
        <f>"巫海霞"</f>
        <v>巫海霞</v>
      </c>
      <c r="C3406" s="3" t="s">
        <v>2999</v>
      </c>
      <c r="D3406" s="3"/>
    </row>
    <row r="3407" customHeight="1" spans="1:4">
      <c r="A3407" s="3">
        <v>3403</v>
      </c>
      <c r="B3407" s="3" t="str">
        <f>"符容煊"</f>
        <v>符容煊</v>
      </c>
      <c r="C3407" s="3" t="s">
        <v>1580</v>
      </c>
      <c r="D3407" s="3"/>
    </row>
    <row r="3408" customHeight="1" spans="1:4">
      <c r="A3408" s="3">
        <v>3404</v>
      </c>
      <c r="B3408" s="3" t="str">
        <f>"付思红"</f>
        <v>付思红</v>
      </c>
      <c r="C3408" s="3" t="s">
        <v>3000</v>
      </c>
      <c r="D3408" s="3"/>
    </row>
    <row r="3409" customHeight="1" spans="1:4">
      <c r="A3409" s="3">
        <v>3405</v>
      </c>
      <c r="B3409" s="3" t="str">
        <f>"李丽"</f>
        <v>李丽</v>
      </c>
      <c r="C3409" s="3" t="s">
        <v>3001</v>
      </c>
      <c r="D3409" s="3"/>
    </row>
    <row r="3410" customHeight="1" spans="1:4">
      <c r="A3410" s="3">
        <v>3406</v>
      </c>
      <c r="B3410" s="3" t="str">
        <f>"芦冠锟"</f>
        <v>芦冠锟</v>
      </c>
      <c r="C3410" s="3" t="s">
        <v>3002</v>
      </c>
      <c r="D3410" s="3"/>
    </row>
    <row r="3411" customHeight="1" spans="1:4">
      <c r="A3411" s="3">
        <v>3407</v>
      </c>
      <c r="B3411" s="3" t="str">
        <f>"王康英"</f>
        <v>王康英</v>
      </c>
      <c r="C3411" s="3" t="s">
        <v>3003</v>
      </c>
      <c r="D3411" s="3"/>
    </row>
    <row r="3412" customHeight="1" spans="1:4">
      <c r="A3412" s="3">
        <v>3408</v>
      </c>
      <c r="B3412" s="3" t="str">
        <f>"彭夏芳"</f>
        <v>彭夏芳</v>
      </c>
      <c r="C3412" s="3" t="s">
        <v>3004</v>
      </c>
      <c r="D3412" s="3"/>
    </row>
    <row r="3413" customHeight="1" spans="1:4">
      <c r="A3413" s="3">
        <v>3409</v>
      </c>
      <c r="B3413" s="3" t="str">
        <f>"袁人熙"</f>
        <v>袁人熙</v>
      </c>
      <c r="C3413" s="3" t="s">
        <v>787</v>
      </c>
      <c r="D3413" s="3"/>
    </row>
    <row r="3414" customHeight="1" spans="1:4">
      <c r="A3414" s="3">
        <v>3410</v>
      </c>
      <c r="B3414" s="3" t="str">
        <f>"钟子怡"</f>
        <v>钟子怡</v>
      </c>
      <c r="C3414" s="3" t="s">
        <v>3005</v>
      </c>
      <c r="D3414" s="3"/>
    </row>
    <row r="3415" customHeight="1" spans="1:4">
      <c r="A3415" s="3">
        <v>3411</v>
      </c>
      <c r="B3415" s="3" t="str">
        <f>"何柳女"</f>
        <v>何柳女</v>
      </c>
      <c r="C3415" s="3" t="s">
        <v>3006</v>
      </c>
      <c r="D3415" s="3"/>
    </row>
    <row r="3416" customHeight="1" spans="1:4">
      <c r="A3416" s="3">
        <v>3412</v>
      </c>
      <c r="B3416" s="3" t="str">
        <f>"谢琼美"</f>
        <v>谢琼美</v>
      </c>
      <c r="C3416" s="3" t="s">
        <v>3007</v>
      </c>
      <c r="D3416" s="3"/>
    </row>
    <row r="3417" customHeight="1" spans="1:4">
      <c r="A3417" s="3">
        <v>3413</v>
      </c>
      <c r="B3417" s="3" t="str">
        <f>"周琼丽"</f>
        <v>周琼丽</v>
      </c>
      <c r="C3417" s="3" t="s">
        <v>730</v>
      </c>
      <c r="D3417" s="3"/>
    </row>
    <row r="3418" customHeight="1" spans="1:4">
      <c r="A3418" s="3">
        <v>3414</v>
      </c>
      <c r="B3418" s="3" t="str">
        <f>"邵怡涛"</f>
        <v>邵怡涛</v>
      </c>
      <c r="C3418" s="3" t="s">
        <v>3008</v>
      </c>
      <c r="D3418" s="3"/>
    </row>
    <row r="3419" customHeight="1" spans="1:4">
      <c r="A3419" s="3">
        <v>3415</v>
      </c>
      <c r="B3419" s="3" t="str">
        <f>"颜海娜"</f>
        <v>颜海娜</v>
      </c>
      <c r="C3419" s="3" t="s">
        <v>3009</v>
      </c>
      <c r="D3419" s="3"/>
    </row>
    <row r="3420" customHeight="1" spans="1:4">
      <c r="A3420" s="3">
        <v>3416</v>
      </c>
      <c r="B3420" s="3" t="str">
        <f>"牛良娇"</f>
        <v>牛良娇</v>
      </c>
      <c r="C3420" s="3" t="s">
        <v>447</v>
      </c>
      <c r="D3420" s="3"/>
    </row>
    <row r="3421" customHeight="1" spans="1:4">
      <c r="A3421" s="3">
        <v>3417</v>
      </c>
      <c r="B3421" s="3" t="str">
        <f>"廖思宸"</f>
        <v>廖思宸</v>
      </c>
      <c r="C3421" s="3" t="s">
        <v>3010</v>
      </c>
      <c r="D3421" s="3"/>
    </row>
    <row r="3422" customHeight="1" spans="1:4">
      <c r="A3422" s="3">
        <v>3418</v>
      </c>
      <c r="B3422" s="3" t="str">
        <f>"梁秋莹"</f>
        <v>梁秋莹</v>
      </c>
      <c r="C3422" s="3" t="s">
        <v>3011</v>
      </c>
      <c r="D3422" s="3"/>
    </row>
    <row r="3423" customHeight="1" spans="1:4">
      <c r="A3423" s="3">
        <v>3419</v>
      </c>
      <c r="B3423" s="3" t="str">
        <f>"姜梦婷"</f>
        <v>姜梦婷</v>
      </c>
      <c r="C3423" s="3" t="s">
        <v>3012</v>
      </c>
      <c r="D3423" s="3"/>
    </row>
    <row r="3424" customHeight="1" spans="1:4">
      <c r="A3424" s="3">
        <v>3420</v>
      </c>
      <c r="B3424" s="3" t="str">
        <f>"符礼娜"</f>
        <v>符礼娜</v>
      </c>
      <c r="C3424" s="3" t="s">
        <v>3013</v>
      </c>
      <c r="D3424" s="3"/>
    </row>
    <row r="3425" customHeight="1" spans="1:4">
      <c r="A3425" s="3">
        <v>3421</v>
      </c>
      <c r="B3425" s="3" t="str">
        <f>"陈佳怡"</f>
        <v>陈佳怡</v>
      </c>
      <c r="C3425" s="3" t="s">
        <v>717</v>
      </c>
      <c r="D3425" s="3"/>
    </row>
    <row r="3426" customHeight="1" spans="1:4">
      <c r="A3426" s="3">
        <v>3422</v>
      </c>
      <c r="B3426" s="3" t="str">
        <f>"黄丹"</f>
        <v>黄丹</v>
      </c>
      <c r="C3426" s="3" t="s">
        <v>3014</v>
      </c>
      <c r="D3426" s="3"/>
    </row>
    <row r="3427" customHeight="1" spans="1:4">
      <c r="A3427" s="3">
        <v>3423</v>
      </c>
      <c r="B3427" s="3" t="str">
        <f>"蔡祖丞"</f>
        <v>蔡祖丞</v>
      </c>
      <c r="C3427" s="3" t="s">
        <v>3015</v>
      </c>
      <c r="D3427" s="3"/>
    </row>
    <row r="3428" customHeight="1" spans="1:4">
      <c r="A3428" s="3">
        <v>3424</v>
      </c>
      <c r="B3428" s="3" t="str">
        <f>"符晓旭"</f>
        <v>符晓旭</v>
      </c>
      <c r="C3428" s="3" t="s">
        <v>3016</v>
      </c>
      <c r="D3428" s="3"/>
    </row>
    <row r="3429" customHeight="1" spans="1:4">
      <c r="A3429" s="3">
        <v>3425</v>
      </c>
      <c r="B3429" s="3" t="str">
        <f>"戴辉"</f>
        <v>戴辉</v>
      </c>
      <c r="C3429" s="3" t="s">
        <v>3017</v>
      </c>
      <c r="D3429" s="3"/>
    </row>
    <row r="3430" customHeight="1" spans="1:4">
      <c r="A3430" s="3">
        <v>3426</v>
      </c>
      <c r="B3430" s="3" t="str">
        <f>"贾丙乙"</f>
        <v>贾丙乙</v>
      </c>
      <c r="C3430" s="3" t="s">
        <v>3018</v>
      </c>
      <c r="D3430" s="3"/>
    </row>
    <row r="3431" customHeight="1" spans="1:4">
      <c r="A3431" s="3">
        <v>3427</v>
      </c>
      <c r="B3431" s="3" t="str">
        <f>"彭聪"</f>
        <v>彭聪</v>
      </c>
      <c r="C3431" s="3" t="s">
        <v>3019</v>
      </c>
      <c r="D3431" s="3"/>
    </row>
    <row r="3432" customHeight="1" spans="1:4">
      <c r="A3432" s="3">
        <v>3428</v>
      </c>
      <c r="B3432" s="3" t="str">
        <f>"邢小艳"</f>
        <v>邢小艳</v>
      </c>
      <c r="C3432" s="3" t="s">
        <v>3020</v>
      </c>
      <c r="D3432" s="3"/>
    </row>
    <row r="3433" customHeight="1" spans="1:4">
      <c r="A3433" s="3">
        <v>3429</v>
      </c>
      <c r="B3433" s="3" t="str">
        <f>"任远嫚"</f>
        <v>任远嫚</v>
      </c>
      <c r="C3433" s="3" t="s">
        <v>3021</v>
      </c>
      <c r="D3433" s="3"/>
    </row>
    <row r="3434" customHeight="1" spans="1:4">
      <c r="A3434" s="3">
        <v>3430</v>
      </c>
      <c r="B3434" s="3" t="str">
        <f>"石静静"</f>
        <v>石静静</v>
      </c>
      <c r="C3434" s="3" t="s">
        <v>3022</v>
      </c>
      <c r="D3434" s="3"/>
    </row>
    <row r="3435" customHeight="1" spans="1:4">
      <c r="A3435" s="3">
        <v>3431</v>
      </c>
      <c r="B3435" s="3" t="str">
        <f>"林欣然"</f>
        <v>林欣然</v>
      </c>
      <c r="C3435" s="3" t="s">
        <v>3023</v>
      </c>
      <c r="D3435" s="3"/>
    </row>
    <row r="3436" customHeight="1" spans="1:4">
      <c r="A3436" s="3">
        <v>3432</v>
      </c>
      <c r="B3436" s="3" t="str">
        <f>"朱仪"</f>
        <v>朱仪</v>
      </c>
      <c r="C3436" s="3" t="s">
        <v>3024</v>
      </c>
      <c r="D3436" s="3"/>
    </row>
    <row r="3437" customHeight="1" spans="1:4">
      <c r="A3437" s="3">
        <v>3433</v>
      </c>
      <c r="B3437" s="3" t="str">
        <f>"郑如蜜"</f>
        <v>郑如蜜</v>
      </c>
      <c r="C3437" s="3" t="s">
        <v>3025</v>
      </c>
      <c r="D3437" s="3"/>
    </row>
    <row r="3438" customHeight="1" spans="1:4">
      <c r="A3438" s="3">
        <v>3434</v>
      </c>
      <c r="B3438" s="3" t="str">
        <f>"陈元芳"</f>
        <v>陈元芳</v>
      </c>
      <c r="C3438" s="3" t="s">
        <v>1753</v>
      </c>
      <c r="D3438" s="3"/>
    </row>
    <row r="3439" customHeight="1" spans="1:4">
      <c r="A3439" s="3">
        <v>3435</v>
      </c>
      <c r="B3439" s="3" t="str">
        <f>"张菀婷"</f>
        <v>张菀婷</v>
      </c>
      <c r="C3439" s="3" t="s">
        <v>3026</v>
      </c>
      <c r="D3439" s="3"/>
    </row>
    <row r="3440" customHeight="1" spans="1:4">
      <c r="A3440" s="3">
        <v>3436</v>
      </c>
      <c r="B3440" s="3" t="str">
        <f>"陈玉菁"</f>
        <v>陈玉菁</v>
      </c>
      <c r="C3440" s="3" t="s">
        <v>3027</v>
      </c>
      <c r="D3440" s="3"/>
    </row>
    <row r="3441" customHeight="1" spans="1:4">
      <c r="A3441" s="3">
        <v>3437</v>
      </c>
      <c r="B3441" s="3" t="str">
        <f>"卢慧慧"</f>
        <v>卢慧慧</v>
      </c>
      <c r="C3441" s="3" t="s">
        <v>2876</v>
      </c>
      <c r="D3441" s="3"/>
    </row>
    <row r="3442" customHeight="1" spans="1:4">
      <c r="A3442" s="3">
        <v>3438</v>
      </c>
      <c r="B3442" s="3" t="str">
        <f>"邢维雅"</f>
        <v>邢维雅</v>
      </c>
      <c r="C3442" s="3" t="s">
        <v>2407</v>
      </c>
      <c r="D3442" s="3"/>
    </row>
    <row r="3443" customHeight="1" spans="1:4">
      <c r="A3443" s="3">
        <v>3439</v>
      </c>
      <c r="B3443" s="3" t="str">
        <f>"杨晓倩"</f>
        <v>杨晓倩</v>
      </c>
      <c r="C3443" s="3" t="s">
        <v>3028</v>
      </c>
      <c r="D3443" s="3"/>
    </row>
    <row r="3444" customHeight="1" spans="1:4">
      <c r="A3444" s="3">
        <v>3440</v>
      </c>
      <c r="B3444" s="3" t="str">
        <f>"羊秀美"</f>
        <v>羊秀美</v>
      </c>
      <c r="C3444" s="3" t="s">
        <v>1885</v>
      </c>
      <c r="D3444" s="3"/>
    </row>
    <row r="3445" customHeight="1" spans="1:4">
      <c r="A3445" s="3">
        <v>3441</v>
      </c>
      <c r="B3445" s="3" t="str">
        <f>"胡寒祺"</f>
        <v>胡寒祺</v>
      </c>
      <c r="C3445" s="3" t="s">
        <v>3029</v>
      </c>
      <c r="D3445" s="3"/>
    </row>
    <row r="3446" customHeight="1" spans="1:4">
      <c r="A3446" s="3">
        <v>3442</v>
      </c>
      <c r="B3446" s="3" t="str">
        <f>"翁美玉"</f>
        <v>翁美玉</v>
      </c>
      <c r="C3446" s="3" t="s">
        <v>3030</v>
      </c>
      <c r="D3446" s="3"/>
    </row>
    <row r="3447" customHeight="1" spans="1:4">
      <c r="A3447" s="3">
        <v>3443</v>
      </c>
      <c r="B3447" s="3" t="str">
        <f>"陈光月"</f>
        <v>陈光月</v>
      </c>
      <c r="C3447" s="3" t="s">
        <v>3031</v>
      </c>
      <c r="D3447" s="3"/>
    </row>
    <row r="3448" customHeight="1" spans="1:4">
      <c r="A3448" s="3">
        <v>3444</v>
      </c>
      <c r="B3448" s="3" t="str">
        <f>"苏金婷"</f>
        <v>苏金婷</v>
      </c>
      <c r="C3448" s="3" t="s">
        <v>3032</v>
      </c>
      <c r="D3448" s="3"/>
    </row>
    <row r="3449" customHeight="1" spans="1:4">
      <c r="A3449" s="3">
        <v>3445</v>
      </c>
      <c r="B3449" s="3" t="str">
        <f>"王晶"</f>
        <v>王晶</v>
      </c>
      <c r="C3449" s="3" t="s">
        <v>3033</v>
      </c>
      <c r="D3449" s="3"/>
    </row>
    <row r="3450" customHeight="1" spans="1:4">
      <c r="A3450" s="3">
        <v>3446</v>
      </c>
      <c r="B3450" s="3" t="str">
        <f>"凌慧"</f>
        <v>凌慧</v>
      </c>
      <c r="C3450" s="3" t="s">
        <v>3034</v>
      </c>
      <c r="D3450" s="3"/>
    </row>
    <row r="3451" customHeight="1" spans="1:4">
      <c r="A3451" s="3">
        <v>3447</v>
      </c>
      <c r="B3451" s="3" t="str">
        <f>"温春艳"</f>
        <v>温春艳</v>
      </c>
      <c r="C3451" s="3" t="s">
        <v>3035</v>
      </c>
      <c r="D3451" s="3"/>
    </row>
    <row r="3452" customHeight="1" spans="1:4">
      <c r="A3452" s="3">
        <v>3448</v>
      </c>
      <c r="B3452" s="3" t="str">
        <f>"查希"</f>
        <v>查希</v>
      </c>
      <c r="C3452" s="3" t="s">
        <v>3036</v>
      </c>
      <c r="D3452" s="3"/>
    </row>
    <row r="3453" customHeight="1" spans="1:4">
      <c r="A3453" s="3">
        <v>3449</v>
      </c>
      <c r="B3453" s="3" t="str">
        <f>"蔡亲芬"</f>
        <v>蔡亲芬</v>
      </c>
      <c r="C3453" s="3" t="s">
        <v>3037</v>
      </c>
      <c r="D3453" s="3"/>
    </row>
    <row r="3454" customHeight="1" spans="1:4">
      <c r="A3454" s="3">
        <v>3450</v>
      </c>
      <c r="B3454" s="3" t="str">
        <f>"陈思乐"</f>
        <v>陈思乐</v>
      </c>
      <c r="C3454" s="3" t="s">
        <v>3038</v>
      </c>
      <c r="D3454" s="3"/>
    </row>
    <row r="3455" customHeight="1" spans="1:4">
      <c r="A3455" s="3">
        <v>3451</v>
      </c>
      <c r="B3455" s="3" t="str">
        <f>"王一舟"</f>
        <v>王一舟</v>
      </c>
      <c r="C3455" s="3" t="s">
        <v>3039</v>
      </c>
      <c r="D3455" s="3"/>
    </row>
    <row r="3456" customHeight="1" spans="1:4">
      <c r="A3456" s="3">
        <v>3452</v>
      </c>
      <c r="B3456" s="3" t="str">
        <f>"黄慧"</f>
        <v>黄慧</v>
      </c>
      <c r="C3456" s="3" t="s">
        <v>3040</v>
      </c>
      <c r="D3456" s="3"/>
    </row>
    <row r="3457" customHeight="1" spans="1:4">
      <c r="A3457" s="3">
        <v>3453</v>
      </c>
      <c r="B3457" s="3" t="str">
        <f>"王柳芳"</f>
        <v>王柳芳</v>
      </c>
      <c r="C3457" s="3" t="s">
        <v>3041</v>
      </c>
      <c r="D3457" s="3"/>
    </row>
    <row r="3458" customHeight="1" spans="1:4">
      <c r="A3458" s="3">
        <v>3454</v>
      </c>
      <c r="B3458" s="3" t="str">
        <f>"钟红灵"</f>
        <v>钟红灵</v>
      </c>
      <c r="C3458" s="3" t="s">
        <v>3042</v>
      </c>
      <c r="D3458" s="3"/>
    </row>
    <row r="3459" customHeight="1" spans="1:4">
      <c r="A3459" s="3">
        <v>3455</v>
      </c>
      <c r="B3459" s="3" t="str">
        <f>"文晓静"</f>
        <v>文晓静</v>
      </c>
      <c r="C3459" s="3" t="s">
        <v>1658</v>
      </c>
      <c r="D3459" s="3"/>
    </row>
    <row r="3460" customHeight="1" spans="1:4">
      <c r="A3460" s="3">
        <v>3456</v>
      </c>
      <c r="B3460" s="3" t="str">
        <f>"叶有妍"</f>
        <v>叶有妍</v>
      </c>
      <c r="C3460" s="3" t="s">
        <v>2062</v>
      </c>
      <c r="D3460" s="3"/>
    </row>
    <row r="3461" customHeight="1" spans="1:4">
      <c r="A3461" s="3">
        <v>3457</v>
      </c>
      <c r="B3461" s="3" t="str">
        <f>"邢海崟"</f>
        <v>邢海崟</v>
      </c>
      <c r="C3461" s="3" t="s">
        <v>3043</v>
      </c>
      <c r="D3461" s="3"/>
    </row>
    <row r="3462" customHeight="1" spans="1:4">
      <c r="A3462" s="3">
        <v>3458</v>
      </c>
      <c r="B3462" s="3" t="str">
        <f>"梁小妙"</f>
        <v>梁小妙</v>
      </c>
      <c r="C3462" s="3" t="s">
        <v>85</v>
      </c>
      <c r="D3462" s="3"/>
    </row>
    <row r="3463" customHeight="1" spans="1:4">
      <c r="A3463" s="3">
        <v>3459</v>
      </c>
      <c r="B3463" s="3" t="str">
        <f>"林萍"</f>
        <v>林萍</v>
      </c>
      <c r="C3463" s="3" t="s">
        <v>690</v>
      </c>
      <c r="D3463" s="3"/>
    </row>
    <row r="3464" customHeight="1" spans="1:4">
      <c r="A3464" s="3">
        <v>3460</v>
      </c>
      <c r="B3464" s="3" t="str">
        <f>"范一鸿"</f>
        <v>范一鸿</v>
      </c>
      <c r="C3464" s="3" t="s">
        <v>3044</v>
      </c>
      <c r="D3464" s="3"/>
    </row>
    <row r="3465" customHeight="1" spans="1:4">
      <c r="A3465" s="3">
        <v>3461</v>
      </c>
      <c r="B3465" s="3" t="str">
        <f>"马星玥"</f>
        <v>马星玥</v>
      </c>
      <c r="C3465" s="3" t="s">
        <v>3045</v>
      </c>
      <c r="D3465" s="3"/>
    </row>
    <row r="3466" customHeight="1" spans="1:4">
      <c r="A3466" s="3">
        <v>3462</v>
      </c>
      <c r="B3466" s="3" t="str">
        <f>"陈秀珍"</f>
        <v>陈秀珍</v>
      </c>
      <c r="C3466" s="3" t="s">
        <v>3046</v>
      </c>
      <c r="D3466" s="3"/>
    </row>
    <row r="3467" customHeight="1" spans="1:4">
      <c r="A3467" s="3">
        <v>3463</v>
      </c>
      <c r="B3467" s="3" t="str">
        <f>"唐海丹"</f>
        <v>唐海丹</v>
      </c>
      <c r="C3467" s="3" t="s">
        <v>3047</v>
      </c>
      <c r="D3467" s="3"/>
    </row>
    <row r="3468" customHeight="1" spans="1:4">
      <c r="A3468" s="3">
        <v>3464</v>
      </c>
      <c r="B3468" s="3" t="str">
        <f>"赵悦"</f>
        <v>赵悦</v>
      </c>
      <c r="C3468" s="3" t="s">
        <v>3048</v>
      </c>
      <c r="D3468" s="3"/>
    </row>
    <row r="3469" customHeight="1" spans="1:4">
      <c r="A3469" s="3">
        <v>3465</v>
      </c>
      <c r="B3469" s="3" t="str">
        <f>"符吉妃"</f>
        <v>符吉妃</v>
      </c>
      <c r="C3469" s="3" t="s">
        <v>3049</v>
      </c>
      <c r="D3469" s="3"/>
    </row>
    <row r="3470" customHeight="1" spans="1:4">
      <c r="A3470" s="3">
        <v>3466</v>
      </c>
      <c r="B3470" s="3" t="str">
        <f>"刘子曦"</f>
        <v>刘子曦</v>
      </c>
      <c r="C3470" s="3" t="s">
        <v>3050</v>
      </c>
      <c r="D3470" s="3"/>
    </row>
    <row r="3471" customHeight="1" spans="1:4">
      <c r="A3471" s="3">
        <v>3467</v>
      </c>
      <c r="B3471" s="3" t="str">
        <f>"吉琪琳"</f>
        <v>吉琪琳</v>
      </c>
      <c r="C3471" s="3" t="s">
        <v>649</v>
      </c>
      <c r="D3471" s="3"/>
    </row>
    <row r="3472" customHeight="1" spans="1:4">
      <c r="A3472" s="3">
        <v>3468</v>
      </c>
      <c r="B3472" s="3" t="str">
        <f>"王嘉红"</f>
        <v>王嘉红</v>
      </c>
      <c r="C3472" s="3" t="s">
        <v>3051</v>
      </c>
      <c r="D3472" s="3"/>
    </row>
    <row r="3473" customHeight="1" spans="1:4">
      <c r="A3473" s="3">
        <v>3469</v>
      </c>
      <c r="B3473" s="3" t="str">
        <f>"侯慧慧"</f>
        <v>侯慧慧</v>
      </c>
      <c r="C3473" s="3" t="s">
        <v>3052</v>
      </c>
      <c r="D3473" s="3"/>
    </row>
    <row r="3474" customHeight="1" spans="1:4">
      <c r="A3474" s="3">
        <v>3470</v>
      </c>
      <c r="B3474" s="3" t="str">
        <f>"符雅"</f>
        <v>符雅</v>
      </c>
      <c r="C3474" s="3" t="s">
        <v>3053</v>
      </c>
      <c r="D3474" s="3"/>
    </row>
    <row r="3475" customHeight="1" spans="1:4">
      <c r="A3475" s="3">
        <v>3471</v>
      </c>
      <c r="B3475" s="3" t="str">
        <f>"李明莲"</f>
        <v>李明莲</v>
      </c>
      <c r="C3475" s="3" t="s">
        <v>3054</v>
      </c>
      <c r="D3475" s="3"/>
    </row>
    <row r="3476" customHeight="1" spans="1:4">
      <c r="A3476" s="3">
        <v>3472</v>
      </c>
      <c r="B3476" s="3" t="str">
        <f>"符建妹"</f>
        <v>符建妹</v>
      </c>
      <c r="C3476" s="3" t="s">
        <v>3055</v>
      </c>
      <c r="D3476" s="3"/>
    </row>
    <row r="3477" customHeight="1" spans="1:4">
      <c r="A3477" s="3">
        <v>3473</v>
      </c>
      <c r="B3477" s="3" t="str">
        <f>"吴红梅"</f>
        <v>吴红梅</v>
      </c>
      <c r="C3477" s="3" t="s">
        <v>3056</v>
      </c>
      <c r="D3477" s="3"/>
    </row>
    <row r="3478" customHeight="1" spans="1:4">
      <c r="A3478" s="3">
        <v>3474</v>
      </c>
      <c r="B3478" s="3" t="str">
        <f>"李晓凤"</f>
        <v>李晓凤</v>
      </c>
      <c r="C3478" s="3" t="s">
        <v>3057</v>
      </c>
      <c r="D3478" s="3"/>
    </row>
    <row r="3479" customHeight="1" spans="1:4">
      <c r="A3479" s="3">
        <v>3475</v>
      </c>
      <c r="B3479" s="3" t="str">
        <f>"王文佳"</f>
        <v>王文佳</v>
      </c>
      <c r="C3479" s="3" t="s">
        <v>3058</v>
      </c>
      <c r="D3479" s="3"/>
    </row>
    <row r="3480" customHeight="1" spans="1:4">
      <c r="A3480" s="3">
        <v>3476</v>
      </c>
      <c r="B3480" s="3" t="str">
        <f>"李娇艳"</f>
        <v>李娇艳</v>
      </c>
      <c r="C3480" s="3" t="s">
        <v>3059</v>
      </c>
      <c r="D3480" s="3"/>
    </row>
    <row r="3481" customHeight="1" spans="1:4">
      <c r="A3481" s="3">
        <v>3477</v>
      </c>
      <c r="B3481" s="3" t="str">
        <f>"符英梅"</f>
        <v>符英梅</v>
      </c>
      <c r="C3481" s="3" t="s">
        <v>3060</v>
      </c>
      <c r="D3481" s="3"/>
    </row>
    <row r="3482" customHeight="1" spans="1:4">
      <c r="A3482" s="3">
        <v>3478</v>
      </c>
      <c r="B3482" s="3" t="str">
        <f>"陈彩娥"</f>
        <v>陈彩娥</v>
      </c>
      <c r="C3482" s="3" t="s">
        <v>281</v>
      </c>
      <c r="D3482" s="3"/>
    </row>
    <row r="3483" customHeight="1" spans="1:4">
      <c r="A3483" s="3">
        <v>3479</v>
      </c>
      <c r="B3483" s="3" t="str">
        <f>"杨镒"</f>
        <v>杨镒</v>
      </c>
      <c r="C3483" s="3" t="s">
        <v>3061</v>
      </c>
      <c r="D3483" s="3"/>
    </row>
    <row r="3484" customHeight="1" spans="1:4">
      <c r="A3484" s="3">
        <v>3480</v>
      </c>
      <c r="B3484" s="3" t="str">
        <f>"赵志霖"</f>
        <v>赵志霖</v>
      </c>
      <c r="C3484" s="3" t="s">
        <v>3062</v>
      </c>
      <c r="D3484" s="3"/>
    </row>
    <row r="3485" customHeight="1" spans="1:4">
      <c r="A3485" s="3">
        <v>3481</v>
      </c>
      <c r="B3485" s="3" t="str">
        <f>"尤然然"</f>
        <v>尤然然</v>
      </c>
      <c r="C3485" s="3" t="s">
        <v>3063</v>
      </c>
      <c r="D3485" s="3"/>
    </row>
    <row r="3486" customHeight="1" spans="1:4">
      <c r="A3486" s="3">
        <v>3482</v>
      </c>
      <c r="B3486" s="3" t="str">
        <f>"吴俨芬"</f>
        <v>吴俨芬</v>
      </c>
      <c r="C3486" s="3" t="s">
        <v>3064</v>
      </c>
      <c r="D3486" s="3"/>
    </row>
    <row r="3487" customHeight="1" spans="1:4">
      <c r="A3487" s="3">
        <v>3483</v>
      </c>
      <c r="B3487" s="3" t="str">
        <f>"陈佳佳"</f>
        <v>陈佳佳</v>
      </c>
      <c r="C3487" s="3" t="s">
        <v>3065</v>
      </c>
      <c r="D3487" s="3"/>
    </row>
    <row r="3488" customHeight="1" spans="1:4">
      <c r="A3488" s="3">
        <v>3484</v>
      </c>
      <c r="B3488" s="3" t="str">
        <f>"陈婆春"</f>
        <v>陈婆春</v>
      </c>
      <c r="C3488" s="3" t="s">
        <v>3066</v>
      </c>
      <c r="D3488" s="3"/>
    </row>
    <row r="3489" customHeight="1" spans="1:4">
      <c r="A3489" s="3">
        <v>3485</v>
      </c>
      <c r="B3489" s="3" t="str">
        <f>"陈君"</f>
        <v>陈君</v>
      </c>
      <c r="C3489" s="3" t="s">
        <v>3067</v>
      </c>
      <c r="D3489" s="3"/>
    </row>
    <row r="3490" customHeight="1" spans="1:4">
      <c r="A3490" s="3">
        <v>3486</v>
      </c>
      <c r="B3490" s="3" t="str">
        <f>"金紫荣"</f>
        <v>金紫荣</v>
      </c>
      <c r="C3490" s="3" t="s">
        <v>3068</v>
      </c>
      <c r="D3490" s="3"/>
    </row>
    <row r="3491" customHeight="1" spans="1:4">
      <c r="A3491" s="3">
        <v>3487</v>
      </c>
      <c r="B3491" s="3" t="str">
        <f>"黎佩"</f>
        <v>黎佩</v>
      </c>
      <c r="C3491" s="3" t="s">
        <v>3069</v>
      </c>
      <c r="D3491" s="3"/>
    </row>
    <row r="3492" customHeight="1" spans="1:4">
      <c r="A3492" s="3">
        <v>3488</v>
      </c>
      <c r="B3492" s="3" t="str">
        <f>"郑爽"</f>
        <v>郑爽</v>
      </c>
      <c r="C3492" s="3" t="s">
        <v>3070</v>
      </c>
      <c r="D3492" s="3"/>
    </row>
    <row r="3493" customHeight="1" spans="1:4">
      <c r="A3493" s="3">
        <v>3489</v>
      </c>
      <c r="B3493" s="3" t="str">
        <f>"夏伟师"</f>
        <v>夏伟师</v>
      </c>
      <c r="C3493" s="3" t="s">
        <v>3071</v>
      </c>
      <c r="D3493" s="3"/>
    </row>
    <row r="3494" customHeight="1" spans="1:4">
      <c r="A3494" s="3">
        <v>3490</v>
      </c>
      <c r="B3494" s="3" t="str">
        <f>"谢玉英"</f>
        <v>谢玉英</v>
      </c>
      <c r="C3494" s="3" t="s">
        <v>2559</v>
      </c>
      <c r="D3494" s="3"/>
    </row>
    <row r="3495" customHeight="1" spans="1:4">
      <c r="A3495" s="3">
        <v>3491</v>
      </c>
      <c r="B3495" s="3" t="str">
        <f>"符力丹"</f>
        <v>符力丹</v>
      </c>
      <c r="C3495" s="3" t="s">
        <v>3072</v>
      </c>
      <c r="D3495" s="3"/>
    </row>
    <row r="3496" customHeight="1" spans="1:4">
      <c r="A3496" s="3">
        <v>3492</v>
      </c>
      <c r="B3496" s="3" t="str">
        <f>"孙燕"</f>
        <v>孙燕</v>
      </c>
      <c r="C3496" s="3" t="s">
        <v>3073</v>
      </c>
      <c r="D3496" s="3"/>
    </row>
    <row r="3497" customHeight="1" spans="1:4">
      <c r="A3497" s="3">
        <v>3493</v>
      </c>
      <c r="B3497" s="3" t="str">
        <f>"匡鸿"</f>
        <v>匡鸿</v>
      </c>
      <c r="C3497" s="3" t="s">
        <v>3074</v>
      </c>
      <c r="D3497" s="3"/>
    </row>
    <row r="3498" customHeight="1" spans="1:4">
      <c r="A3498" s="3">
        <v>3494</v>
      </c>
      <c r="B3498" s="3" t="str">
        <f>"李坦娜"</f>
        <v>李坦娜</v>
      </c>
      <c r="C3498" s="3" t="s">
        <v>3075</v>
      </c>
      <c r="D3498" s="3"/>
    </row>
    <row r="3499" customHeight="1" spans="1:4">
      <c r="A3499" s="3">
        <v>3495</v>
      </c>
      <c r="B3499" s="3" t="str">
        <f>"王小雨"</f>
        <v>王小雨</v>
      </c>
      <c r="C3499" s="3" t="s">
        <v>3076</v>
      </c>
      <c r="D3499" s="3"/>
    </row>
    <row r="3500" customHeight="1" spans="1:4">
      <c r="A3500" s="3">
        <v>3496</v>
      </c>
      <c r="B3500" s="3" t="str">
        <f>"李玲"</f>
        <v>李玲</v>
      </c>
      <c r="C3500" s="3" t="s">
        <v>2821</v>
      </c>
      <c r="D3500" s="3"/>
    </row>
    <row r="3501" customHeight="1" spans="1:4">
      <c r="A3501" s="3">
        <v>3497</v>
      </c>
      <c r="B3501" s="3" t="str">
        <f>"邝文琦"</f>
        <v>邝文琦</v>
      </c>
      <c r="C3501" s="3" t="s">
        <v>3077</v>
      </c>
      <c r="D3501" s="3"/>
    </row>
    <row r="3502" customHeight="1" spans="1:4">
      <c r="A3502" s="3">
        <v>3498</v>
      </c>
      <c r="B3502" s="3" t="str">
        <f>"唐爱香"</f>
        <v>唐爱香</v>
      </c>
      <c r="C3502" s="3" t="s">
        <v>3078</v>
      </c>
      <c r="D3502" s="3"/>
    </row>
    <row r="3503" customHeight="1" spans="1:4">
      <c r="A3503" s="3">
        <v>3499</v>
      </c>
      <c r="B3503" s="3" t="str">
        <f>"张新悦"</f>
        <v>张新悦</v>
      </c>
      <c r="C3503" s="3" t="s">
        <v>1627</v>
      </c>
      <c r="D3503" s="3"/>
    </row>
    <row r="3504" customHeight="1" spans="1:4">
      <c r="A3504" s="3">
        <v>3500</v>
      </c>
      <c r="B3504" s="3" t="str">
        <f>"刘陈泽"</f>
        <v>刘陈泽</v>
      </c>
      <c r="C3504" s="3" t="s">
        <v>3079</v>
      </c>
      <c r="D3504" s="3"/>
    </row>
    <row r="3505" customHeight="1" spans="1:4">
      <c r="A3505" s="3">
        <v>3501</v>
      </c>
      <c r="B3505" s="3" t="str">
        <f>"都梦飞"</f>
        <v>都梦飞</v>
      </c>
      <c r="C3505" s="3" t="s">
        <v>3080</v>
      </c>
      <c r="D3505" s="3"/>
    </row>
    <row r="3506" customHeight="1" spans="1:4">
      <c r="A3506" s="3">
        <v>3502</v>
      </c>
      <c r="B3506" s="3" t="str">
        <f>"王国润"</f>
        <v>王国润</v>
      </c>
      <c r="C3506" s="3" t="s">
        <v>3081</v>
      </c>
      <c r="D3506" s="3"/>
    </row>
    <row r="3507" customHeight="1" spans="1:4">
      <c r="A3507" s="3">
        <v>3503</v>
      </c>
      <c r="B3507" s="3" t="str">
        <f>"李明岳"</f>
        <v>李明岳</v>
      </c>
      <c r="C3507" s="3" t="s">
        <v>3082</v>
      </c>
      <c r="D3507" s="3"/>
    </row>
    <row r="3508" customHeight="1" spans="1:4">
      <c r="A3508" s="3">
        <v>3504</v>
      </c>
      <c r="B3508" s="3" t="str">
        <f>"方月转"</f>
        <v>方月转</v>
      </c>
      <c r="C3508" s="3" t="s">
        <v>3083</v>
      </c>
      <c r="D3508" s="3"/>
    </row>
    <row r="3509" customHeight="1" spans="1:4">
      <c r="A3509" s="3">
        <v>3505</v>
      </c>
      <c r="B3509" s="3" t="str">
        <f>"周宁"</f>
        <v>周宁</v>
      </c>
      <c r="C3509" s="3" t="s">
        <v>3084</v>
      </c>
      <c r="D3509" s="3"/>
    </row>
    <row r="3510" customHeight="1" spans="1:4">
      <c r="A3510" s="3">
        <v>3506</v>
      </c>
      <c r="B3510" s="3" t="str">
        <f>"易蕾"</f>
        <v>易蕾</v>
      </c>
      <c r="C3510" s="3" t="s">
        <v>3085</v>
      </c>
      <c r="D3510" s="3"/>
    </row>
    <row r="3511" customHeight="1" spans="1:4">
      <c r="A3511" s="3">
        <v>3507</v>
      </c>
      <c r="B3511" s="3" t="str">
        <f>"黄晗情"</f>
        <v>黄晗情</v>
      </c>
      <c r="C3511" s="3" t="s">
        <v>3086</v>
      </c>
      <c r="D3511" s="3"/>
    </row>
    <row r="3512" customHeight="1" spans="1:4">
      <c r="A3512" s="3">
        <v>3508</v>
      </c>
      <c r="B3512" s="3" t="str">
        <f>"陈嘉敏"</f>
        <v>陈嘉敏</v>
      </c>
      <c r="C3512" s="3" t="s">
        <v>3087</v>
      </c>
      <c r="D3512" s="3"/>
    </row>
    <row r="3513" customHeight="1" spans="1:4">
      <c r="A3513" s="3">
        <v>3509</v>
      </c>
      <c r="B3513" s="3" t="str">
        <f>"王月"</f>
        <v>王月</v>
      </c>
      <c r="C3513" s="3" t="s">
        <v>1694</v>
      </c>
      <c r="D3513" s="3"/>
    </row>
    <row r="3514" customHeight="1" spans="1:4">
      <c r="A3514" s="3">
        <v>3510</v>
      </c>
      <c r="B3514" s="3" t="str">
        <f>"杨光秀"</f>
        <v>杨光秀</v>
      </c>
      <c r="C3514" s="3" t="s">
        <v>3088</v>
      </c>
      <c r="D3514" s="3"/>
    </row>
    <row r="3515" customHeight="1" spans="1:4">
      <c r="A3515" s="3">
        <v>3511</v>
      </c>
      <c r="B3515" s="3" t="str">
        <f>"崔诚静"</f>
        <v>崔诚静</v>
      </c>
      <c r="C3515" s="3" t="s">
        <v>3089</v>
      </c>
      <c r="D3515" s="3"/>
    </row>
    <row r="3516" customHeight="1" spans="1:4">
      <c r="A3516" s="3">
        <v>3512</v>
      </c>
      <c r="B3516" s="3" t="str">
        <f>"韦俊"</f>
        <v>韦俊</v>
      </c>
      <c r="C3516" s="3" t="s">
        <v>3090</v>
      </c>
      <c r="D3516" s="3"/>
    </row>
    <row r="3517" customHeight="1" spans="1:4">
      <c r="A3517" s="3">
        <v>3513</v>
      </c>
      <c r="B3517" s="3" t="str">
        <f>"王荻"</f>
        <v>王荻</v>
      </c>
      <c r="C3517" s="3" t="s">
        <v>3091</v>
      </c>
      <c r="D3517" s="3"/>
    </row>
    <row r="3518" customHeight="1" spans="1:4">
      <c r="A3518" s="3">
        <v>3514</v>
      </c>
      <c r="B3518" s="3" t="str">
        <f>"温佳炜"</f>
        <v>温佳炜</v>
      </c>
      <c r="C3518" s="3" t="s">
        <v>3092</v>
      </c>
      <c r="D3518" s="3"/>
    </row>
    <row r="3519" customHeight="1" spans="1:4">
      <c r="A3519" s="3">
        <v>3515</v>
      </c>
      <c r="B3519" s="3" t="str">
        <f>"周抒情"</f>
        <v>周抒情</v>
      </c>
      <c r="C3519" s="3" t="s">
        <v>3093</v>
      </c>
      <c r="D3519" s="3"/>
    </row>
    <row r="3520" customHeight="1" spans="1:4">
      <c r="A3520" s="3">
        <v>3516</v>
      </c>
      <c r="B3520" s="3" t="str">
        <f>"游荣"</f>
        <v>游荣</v>
      </c>
      <c r="C3520" s="3" t="s">
        <v>3094</v>
      </c>
      <c r="D3520" s="3"/>
    </row>
    <row r="3521" customHeight="1" spans="1:4">
      <c r="A3521" s="3">
        <v>3517</v>
      </c>
      <c r="B3521" s="3" t="str">
        <f>"蒙淇颖"</f>
        <v>蒙淇颖</v>
      </c>
      <c r="C3521" s="3" t="s">
        <v>3095</v>
      </c>
      <c r="D3521" s="3"/>
    </row>
    <row r="3522" customHeight="1" spans="1:4">
      <c r="A3522" s="3">
        <v>3518</v>
      </c>
      <c r="B3522" s="3" t="str">
        <f>"郭月"</f>
        <v>郭月</v>
      </c>
      <c r="C3522" s="3" t="s">
        <v>3096</v>
      </c>
      <c r="D3522" s="3"/>
    </row>
    <row r="3523" customHeight="1" spans="1:4">
      <c r="A3523" s="3">
        <v>3519</v>
      </c>
      <c r="B3523" s="3" t="str">
        <f>"李佳"</f>
        <v>李佳</v>
      </c>
      <c r="C3523" s="3" t="s">
        <v>3097</v>
      </c>
      <c r="D3523" s="3"/>
    </row>
    <row r="3524" customHeight="1" spans="1:4">
      <c r="A3524" s="3">
        <v>3520</v>
      </c>
      <c r="B3524" s="3" t="str">
        <f>"胡天虎"</f>
        <v>胡天虎</v>
      </c>
      <c r="C3524" s="3" t="s">
        <v>3098</v>
      </c>
      <c r="D3524" s="3"/>
    </row>
    <row r="3525" customHeight="1" spans="1:4">
      <c r="A3525" s="3">
        <v>3521</v>
      </c>
      <c r="B3525" s="3" t="str">
        <f>"吴芳娃"</f>
        <v>吴芳娃</v>
      </c>
      <c r="C3525" s="3" t="s">
        <v>3099</v>
      </c>
      <c r="D3525" s="3"/>
    </row>
    <row r="3526" customHeight="1" spans="1:4">
      <c r="A3526" s="3">
        <v>3522</v>
      </c>
      <c r="B3526" s="3" t="str">
        <f>"陈媚柳"</f>
        <v>陈媚柳</v>
      </c>
      <c r="C3526" s="3" t="s">
        <v>3100</v>
      </c>
      <c r="D3526" s="3"/>
    </row>
    <row r="3527" customHeight="1" spans="1:4">
      <c r="A3527" s="3">
        <v>3523</v>
      </c>
      <c r="B3527" s="3" t="str">
        <f>"易发美"</f>
        <v>易发美</v>
      </c>
      <c r="C3527" s="3" t="s">
        <v>3101</v>
      </c>
      <c r="D3527" s="3"/>
    </row>
    <row r="3528" customHeight="1" spans="1:4">
      <c r="A3528" s="3">
        <v>3524</v>
      </c>
      <c r="B3528" s="3" t="str">
        <f>"李方才"</f>
        <v>李方才</v>
      </c>
      <c r="C3528" s="3" t="s">
        <v>3102</v>
      </c>
      <c r="D3528" s="3"/>
    </row>
    <row r="3529" customHeight="1" spans="1:4">
      <c r="A3529" s="3">
        <v>3525</v>
      </c>
      <c r="B3529" s="3" t="str">
        <f>"韦明梦"</f>
        <v>韦明梦</v>
      </c>
      <c r="C3529" s="3" t="s">
        <v>3103</v>
      </c>
      <c r="D3529" s="3"/>
    </row>
    <row r="3530" customHeight="1" spans="1:4">
      <c r="A3530" s="3">
        <v>3526</v>
      </c>
      <c r="B3530" s="3" t="str">
        <f>"杨雄杰"</f>
        <v>杨雄杰</v>
      </c>
      <c r="C3530" s="3" t="s">
        <v>3104</v>
      </c>
      <c r="D3530" s="3"/>
    </row>
    <row r="3531" customHeight="1" spans="1:4">
      <c r="A3531" s="3">
        <v>3527</v>
      </c>
      <c r="B3531" s="3" t="str">
        <f>"符雨薇"</f>
        <v>符雨薇</v>
      </c>
      <c r="C3531" s="3" t="s">
        <v>3105</v>
      </c>
      <c r="D3531" s="3"/>
    </row>
    <row r="3532" customHeight="1" spans="1:4">
      <c r="A3532" s="3">
        <v>3528</v>
      </c>
      <c r="B3532" s="3" t="str">
        <f>"张煌"</f>
        <v>张煌</v>
      </c>
      <c r="C3532" s="3" t="s">
        <v>3106</v>
      </c>
      <c r="D3532" s="3"/>
    </row>
    <row r="3533" customHeight="1" spans="1:4">
      <c r="A3533" s="3">
        <v>3529</v>
      </c>
      <c r="B3533" s="3" t="str">
        <f>"邓俊美"</f>
        <v>邓俊美</v>
      </c>
      <c r="C3533" s="3" t="s">
        <v>3107</v>
      </c>
      <c r="D3533" s="3"/>
    </row>
    <row r="3534" customHeight="1" spans="1:4">
      <c r="A3534" s="3">
        <v>3530</v>
      </c>
      <c r="B3534" s="3" t="str">
        <f>"谢日理"</f>
        <v>谢日理</v>
      </c>
      <c r="C3534" s="3" t="s">
        <v>3108</v>
      </c>
      <c r="D3534" s="3"/>
    </row>
    <row r="3535" customHeight="1" spans="1:4">
      <c r="A3535" s="3">
        <v>3531</v>
      </c>
      <c r="B3535" s="3" t="str">
        <f>"许永姝"</f>
        <v>许永姝</v>
      </c>
      <c r="C3535" s="3" t="s">
        <v>3109</v>
      </c>
      <c r="D3535" s="3"/>
    </row>
    <row r="3536" customHeight="1" spans="1:4">
      <c r="A3536" s="3">
        <v>3532</v>
      </c>
      <c r="B3536" s="3" t="str">
        <f>"庞广灵"</f>
        <v>庞广灵</v>
      </c>
      <c r="C3536" s="3" t="s">
        <v>3110</v>
      </c>
      <c r="D3536" s="3"/>
    </row>
    <row r="3537" customHeight="1" spans="1:4">
      <c r="A3537" s="3">
        <v>3533</v>
      </c>
      <c r="B3537" s="3" t="str">
        <f>"潘瑜"</f>
        <v>潘瑜</v>
      </c>
      <c r="C3537" s="3" t="s">
        <v>3111</v>
      </c>
      <c r="D3537" s="3"/>
    </row>
    <row r="3538" customHeight="1" spans="1:4">
      <c r="A3538" s="3">
        <v>3534</v>
      </c>
      <c r="B3538" s="3" t="str">
        <f>"赵妍"</f>
        <v>赵妍</v>
      </c>
      <c r="C3538" s="3" t="s">
        <v>3112</v>
      </c>
      <c r="D3538" s="3"/>
    </row>
    <row r="3539" customHeight="1" spans="1:4">
      <c r="A3539" s="3">
        <v>3535</v>
      </c>
      <c r="B3539" s="3" t="str">
        <f>"刘凤娇"</f>
        <v>刘凤娇</v>
      </c>
      <c r="C3539" s="3" t="s">
        <v>3113</v>
      </c>
      <c r="D3539" s="3"/>
    </row>
    <row r="3540" customHeight="1" spans="1:4">
      <c r="A3540" s="3">
        <v>3536</v>
      </c>
      <c r="B3540" s="3" t="str">
        <f>"符颖"</f>
        <v>符颖</v>
      </c>
      <c r="C3540" s="3" t="s">
        <v>3114</v>
      </c>
      <c r="D3540" s="3"/>
    </row>
    <row r="3541" customHeight="1" spans="1:4">
      <c r="A3541" s="3">
        <v>3537</v>
      </c>
      <c r="B3541" s="3" t="str">
        <f>"王莹"</f>
        <v>王莹</v>
      </c>
      <c r="C3541" s="3" t="s">
        <v>3115</v>
      </c>
      <c r="D3541" s="3"/>
    </row>
    <row r="3542" customHeight="1" spans="1:4">
      <c r="A3542" s="3">
        <v>3538</v>
      </c>
      <c r="B3542" s="3" t="str">
        <f>"吴咏诗"</f>
        <v>吴咏诗</v>
      </c>
      <c r="C3542" s="3" t="s">
        <v>3116</v>
      </c>
      <c r="D3542" s="3"/>
    </row>
    <row r="3543" customHeight="1" spans="1:4">
      <c r="A3543" s="3">
        <v>3539</v>
      </c>
      <c r="B3543" s="3" t="str">
        <f>"齐媛媛"</f>
        <v>齐媛媛</v>
      </c>
      <c r="C3543" s="3" t="s">
        <v>3117</v>
      </c>
      <c r="D3543" s="3"/>
    </row>
    <row r="3544" customHeight="1" spans="1:4">
      <c r="A3544" s="3">
        <v>3540</v>
      </c>
      <c r="B3544" s="3" t="str">
        <f>"莫秋丽"</f>
        <v>莫秋丽</v>
      </c>
      <c r="C3544" s="3" t="s">
        <v>3118</v>
      </c>
      <c r="D3544" s="3"/>
    </row>
    <row r="3545" customHeight="1" spans="1:4">
      <c r="A3545" s="3">
        <v>3541</v>
      </c>
      <c r="B3545" s="3" t="str">
        <f>"张晗"</f>
        <v>张晗</v>
      </c>
      <c r="C3545" s="3" t="s">
        <v>3119</v>
      </c>
      <c r="D3545" s="3"/>
    </row>
    <row r="3546" customHeight="1" spans="1:4">
      <c r="A3546" s="3">
        <v>3542</v>
      </c>
      <c r="B3546" s="3" t="str">
        <f>"谢萌"</f>
        <v>谢萌</v>
      </c>
      <c r="C3546" s="3" t="s">
        <v>3120</v>
      </c>
      <c r="D3546" s="3"/>
    </row>
    <row r="3547" customHeight="1" spans="1:4">
      <c r="A3547" s="3">
        <v>3543</v>
      </c>
      <c r="B3547" s="3" t="str">
        <f>"李甜"</f>
        <v>李甜</v>
      </c>
      <c r="C3547" s="3" t="s">
        <v>3121</v>
      </c>
      <c r="D3547" s="3"/>
    </row>
    <row r="3548" customHeight="1" spans="1:4">
      <c r="A3548" s="3">
        <v>3544</v>
      </c>
      <c r="B3548" s="3" t="str">
        <f>"唐楼梅"</f>
        <v>唐楼梅</v>
      </c>
      <c r="C3548" s="3" t="s">
        <v>2040</v>
      </c>
      <c r="D3548" s="3"/>
    </row>
    <row r="3549" customHeight="1" spans="1:4">
      <c r="A3549" s="3">
        <v>3545</v>
      </c>
      <c r="B3549" s="3" t="str">
        <f>"李秀英"</f>
        <v>李秀英</v>
      </c>
      <c r="C3549" s="3" t="s">
        <v>3122</v>
      </c>
      <c r="D3549" s="3"/>
    </row>
    <row r="3550" customHeight="1" spans="1:4">
      <c r="A3550" s="3">
        <v>3546</v>
      </c>
      <c r="B3550" s="3" t="str">
        <f>"肖亿佳"</f>
        <v>肖亿佳</v>
      </c>
      <c r="C3550" s="3" t="s">
        <v>3123</v>
      </c>
      <c r="D3550" s="3"/>
    </row>
    <row r="3551" customHeight="1" spans="1:4">
      <c r="A3551" s="3">
        <v>3547</v>
      </c>
      <c r="B3551" s="3" t="str">
        <f>"张博莲"</f>
        <v>张博莲</v>
      </c>
      <c r="C3551" s="3" t="s">
        <v>3124</v>
      </c>
      <c r="D3551" s="3"/>
    </row>
    <row r="3552" customHeight="1" spans="1:4">
      <c r="A3552" s="3">
        <v>3548</v>
      </c>
      <c r="B3552" s="3" t="str">
        <f>"符凌潇"</f>
        <v>符凌潇</v>
      </c>
      <c r="C3552" s="3" t="s">
        <v>3125</v>
      </c>
      <c r="D3552" s="3"/>
    </row>
    <row r="3553" customHeight="1" spans="1:4">
      <c r="A3553" s="3">
        <v>3549</v>
      </c>
      <c r="B3553" s="3" t="str">
        <f>"张深珠"</f>
        <v>张深珠</v>
      </c>
      <c r="C3553" s="3" t="s">
        <v>216</v>
      </c>
      <c r="D3553" s="3"/>
    </row>
    <row r="3554" customHeight="1" spans="1:4">
      <c r="A3554" s="3">
        <v>3550</v>
      </c>
      <c r="B3554" s="3" t="str">
        <f>"马强"</f>
        <v>马强</v>
      </c>
      <c r="C3554" s="3" t="s">
        <v>3126</v>
      </c>
      <c r="D3554" s="3"/>
    </row>
    <row r="3555" customHeight="1" spans="1:4">
      <c r="A3555" s="3">
        <v>3551</v>
      </c>
      <c r="B3555" s="3" t="str">
        <f>"吴婵婵"</f>
        <v>吴婵婵</v>
      </c>
      <c r="C3555" s="3" t="s">
        <v>3127</v>
      </c>
      <c r="D3555" s="3"/>
    </row>
    <row r="3556" customHeight="1" spans="1:4">
      <c r="A3556" s="3">
        <v>3552</v>
      </c>
      <c r="B3556" s="3" t="str">
        <f>"符金秀"</f>
        <v>符金秀</v>
      </c>
      <c r="C3556" s="3" t="s">
        <v>3128</v>
      </c>
      <c r="D3556" s="3"/>
    </row>
    <row r="3557" customHeight="1" spans="1:4">
      <c r="A3557" s="3">
        <v>3553</v>
      </c>
      <c r="B3557" s="3" t="str">
        <f>"邢维丹"</f>
        <v>邢维丹</v>
      </c>
      <c r="C3557" s="3" t="s">
        <v>3129</v>
      </c>
      <c r="D3557" s="3"/>
    </row>
    <row r="3558" customHeight="1" spans="1:4">
      <c r="A3558" s="3">
        <v>3554</v>
      </c>
      <c r="B3558" s="3" t="str">
        <f>"邓文鑫"</f>
        <v>邓文鑫</v>
      </c>
      <c r="C3558" s="3" t="s">
        <v>3130</v>
      </c>
      <c r="D3558" s="3"/>
    </row>
    <row r="3559" customHeight="1" spans="1:4">
      <c r="A3559" s="3">
        <v>3555</v>
      </c>
      <c r="B3559" s="3" t="str">
        <f>"杨梅恩"</f>
        <v>杨梅恩</v>
      </c>
      <c r="C3559" s="3" t="s">
        <v>3131</v>
      </c>
      <c r="D3559" s="3"/>
    </row>
    <row r="3560" customHeight="1" spans="1:4">
      <c r="A3560" s="3">
        <v>3556</v>
      </c>
      <c r="B3560" s="3" t="str">
        <f>"黎欣欣"</f>
        <v>黎欣欣</v>
      </c>
      <c r="C3560" s="3" t="s">
        <v>3132</v>
      </c>
      <c r="D3560" s="3"/>
    </row>
    <row r="3561" customHeight="1" spans="1:4">
      <c r="A3561" s="3">
        <v>3557</v>
      </c>
      <c r="B3561" s="3" t="str">
        <f>"邱涵湘"</f>
        <v>邱涵湘</v>
      </c>
      <c r="C3561" s="3" t="s">
        <v>3133</v>
      </c>
      <c r="D3561" s="3"/>
    </row>
    <row r="3562" customHeight="1" spans="1:4">
      <c r="A3562" s="3">
        <v>3558</v>
      </c>
      <c r="B3562" s="3" t="str">
        <f>"李婷"</f>
        <v>李婷</v>
      </c>
      <c r="C3562" s="3" t="s">
        <v>3134</v>
      </c>
      <c r="D3562" s="3"/>
    </row>
    <row r="3563" customHeight="1" spans="1:4">
      <c r="A3563" s="3">
        <v>3559</v>
      </c>
      <c r="B3563" s="3" t="str">
        <f>"陈元冲"</f>
        <v>陈元冲</v>
      </c>
      <c r="C3563" s="3" t="s">
        <v>3135</v>
      </c>
      <c r="D3563" s="3"/>
    </row>
    <row r="3564" customHeight="1" spans="1:4">
      <c r="A3564" s="3">
        <v>3560</v>
      </c>
      <c r="B3564" s="3" t="str">
        <f>"陈柳峰"</f>
        <v>陈柳峰</v>
      </c>
      <c r="C3564" s="3" t="s">
        <v>3136</v>
      </c>
      <c r="D3564" s="3"/>
    </row>
    <row r="3565" customHeight="1" spans="1:4">
      <c r="A3565" s="3">
        <v>3561</v>
      </c>
      <c r="B3565" s="3" t="str">
        <f>"李秋瑶"</f>
        <v>李秋瑶</v>
      </c>
      <c r="C3565" s="3" t="s">
        <v>3137</v>
      </c>
      <c r="D3565" s="3"/>
    </row>
    <row r="3566" customHeight="1" spans="1:4">
      <c r="A3566" s="3">
        <v>3562</v>
      </c>
      <c r="B3566" s="3" t="str">
        <f>"高娟"</f>
        <v>高娟</v>
      </c>
      <c r="C3566" s="3" t="s">
        <v>3138</v>
      </c>
      <c r="D3566" s="3"/>
    </row>
    <row r="3567" customHeight="1" spans="1:4">
      <c r="A3567" s="3">
        <v>3563</v>
      </c>
      <c r="B3567" s="3" t="str">
        <f>"曾子倩"</f>
        <v>曾子倩</v>
      </c>
      <c r="C3567" s="3" t="s">
        <v>3139</v>
      </c>
      <c r="D3567" s="3"/>
    </row>
    <row r="3568" customHeight="1" spans="1:4">
      <c r="A3568" s="3">
        <v>3564</v>
      </c>
      <c r="B3568" s="3" t="str">
        <f>"朱雪燕"</f>
        <v>朱雪燕</v>
      </c>
      <c r="C3568" s="3" t="s">
        <v>2868</v>
      </c>
      <c r="D3568" s="3"/>
    </row>
    <row r="3569" customHeight="1" spans="1:4">
      <c r="A3569" s="3">
        <v>3565</v>
      </c>
      <c r="B3569" s="3" t="str">
        <f>"黄喜迅"</f>
        <v>黄喜迅</v>
      </c>
      <c r="C3569" s="3" t="s">
        <v>3140</v>
      </c>
      <c r="D3569" s="3"/>
    </row>
    <row r="3570" customHeight="1" spans="1:4">
      <c r="A3570" s="3">
        <v>3566</v>
      </c>
      <c r="B3570" s="3" t="str">
        <f>"翁玲"</f>
        <v>翁玲</v>
      </c>
      <c r="C3570" s="3" t="s">
        <v>3141</v>
      </c>
      <c r="D3570" s="3"/>
    </row>
    <row r="3571" customHeight="1" spans="1:4">
      <c r="A3571" s="3">
        <v>3567</v>
      </c>
      <c r="B3571" s="3" t="str">
        <f>"黎玲莉"</f>
        <v>黎玲莉</v>
      </c>
      <c r="C3571" s="3" t="s">
        <v>1960</v>
      </c>
      <c r="D3571" s="3"/>
    </row>
    <row r="3572" customHeight="1" spans="1:4">
      <c r="A3572" s="3">
        <v>3568</v>
      </c>
      <c r="B3572" s="3" t="str">
        <f>"石茜月"</f>
        <v>石茜月</v>
      </c>
      <c r="C3572" s="3" t="s">
        <v>3142</v>
      </c>
      <c r="D3572" s="3"/>
    </row>
    <row r="3573" customHeight="1" spans="1:4">
      <c r="A3573" s="3">
        <v>3569</v>
      </c>
      <c r="B3573" s="3" t="str">
        <f>"李紫露"</f>
        <v>李紫露</v>
      </c>
      <c r="C3573" s="3" t="s">
        <v>3143</v>
      </c>
      <c r="D3573" s="3"/>
    </row>
    <row r="3574" customHeight="1" spans="1:4">
      <c r="A3574" s="3">
        <v>3570</v>
      </c>
      <c r="B3574" s="3" t="str">
        <f>"王小霞"</f>
        <v>王小霞</v>
      </c>
      <c r="C3574" s="3" t="s">
        <v>272</v>
      </c>
      <c r="D3574" s="3"/>
    </row>
    <row r="3575" customHeight="1" spans="1:4">
      <c r="A3575" s="3">
        <v>3571</v>
      </c>
      <c r="B3575" s="3" t="str">
        <f>"邢叶霜"</f>
        <v>邢叶霜</v>
      </c>
      <c r="C3575" s="3" t="s">
        <v>3144</v>
      </c>
      <c r="D3575" s="3"/>
    </row>
    <row r="3576" customHeight="1" spans="1:4">
      <c r="A3576" s="3">
        <v>3572</v>
      </c>
      <c r="B3576" s="3" t="str">
        <f>"陈明福"</f>
        <v>陈明福</v>
      </c>
      <c r="C3576" s="3" t="s">
        <v>3145</v>
      </c>
      <c r="D3576" s="3"/>
    </row>
    <row r="3577" customHeight="1" spans="1:4">
      <c r="A3577" s="3">
        <v>3573</v>
      </c>
      <c r="B3577" s="3" t="str">
        <f>"宁秋橙"</f>
        <v>宁秋橙</v>
      </c>
      <c r="C3577" s="3" t="s">
        <v>3146</v>
      </c>
      <c r="D3577" s="3"/>
    </row>
    <row r="3578" customHeight="1" spans="1:4">
      <c r="A3578" s="3">
        <v>3574</v>
      </c>
      <c r="B3578" s="3" t="str">
        <f>"唐统学"</f>
        <v>唐统学</v>
      </c>
      <c r="C3578" s="3" t="s">
        <v>3147</v>
      </c>
      <c r="D3578" s="3"/>
    </row>
    <row r="3579" customHeight="1" spans="1:4">
      <c r="A3579" s="3">
        <v>3575</v>
      </c>
      <c r="B3579" s="3" t="str">
        <f>"邝佳颖"</f>
        <v>邝佳颖</v>
      </c>
      <c r="C3579" s="3" t="s">
        <v>3148</v>
      </c>
      <c r="D3579" s="3"/>
    </row>
    <row r="3580" customHeight="1" spans="1:4">
      <c r="A3580" s="3">
        <v>3576</v>
      </c>
      <c r="B3580" s="3" t="str">
        <f>"王馨苒"</f>
        <v>王馨苒</v>
      </c>
      <c r="C3580" s="3" t="s">
        <v>3149</v>
      </c>
      <c r="D3580" s="3"/>
    </row>
    <row r="3581" customHeight="1" spans="1:4">
      <c r="A3581" s="3">
        <v>3577</v>
      </c>
      <c r="B3581" s="3" t="str">
        <f>"金友缘"</f>
        <v>金友缘</v>
      </c>
      <c r="C3581" s="3" t="s">
        <v>3150</v>
      </c>
      <c r="D3581" s="3"/>
    </row>
    <row r="3582" customHeight="1" spans="1:4">
      <c r="A3582" s="3">
        <v>3578</v>
      </c>
      <c r="B3582" s="3" t="str">
        <f>"吴汉春"</f>
        <v>吴汉春</v>
      </c>
      <c r="C3582" s="3" t="s">
        <v>3151</v>
      </c>
      <c r="D3582" s="3"/>
    </row>
    <row r="3583" customHeight="1" spans="1:4">
      <c r="A3583" s="3">
        <v>3579</v>
      </c>
      <c r="B3583" s="3" t="str">
        <f>"周仲军"</f>
        <v>周仲军</v>
      </c>
      <c r="C3583" s="3" t="s">
        <v>3152</v>
      </c>
      <c r="D3583" s="3"/>
    </row>
    <row r="3584" customHeight="1" spans="1:4">
      <c r="A3584" s="3">
        <v>3580</v>
      </c>
      <c r="B3584" s="3" t="str">
        <f>"陈可妮"</f>
        <v>陈可妮</v>
      </c>
      <c r="C3584" s="3" t="s">
        <v>3153</v>
      </c>
      <c r="D3584" s="3"/>
    </row>
    <row r="3585" customHeight="1" spans="1:4">
      <c r="A3585" s="3">
        <v>3581</v>
      </c>
      <c r="B3585" s="3" t="str">
        <f>"蒋海阔"</f>
        <v>蒋海阔</v>
      </c>
      <c r="C3585" s="3" t="s">
        <v>3154</v>
      </c>
      <c r="D3585" s="3"/>
    </row>
    <row r="3586" customHeight="1" spans="1:4">
      <c r="A3586" s="3">
        <v>3582</v>
      </c>
      <c r="B3586" s="3" t="str">
        <f>"郑史冰"</f>
        <v>郑史冰</v>
      </c>
      <c r="C3586" s="3" t="s">
        <v>1617</v>
      </c>
      <c r="D3586" s="3"/>
    </row>
    <row r="3587" customHeight="1" spans="1:4">
      <c r="A3587" s="3">
        <v>3583</v>
      </c>
      <c r="B3587" s="3" t="str">
        <f>"陈荣驹"</f>
        <v>陈荣驹</v>
      </c>
      <c r="C3587" s="3" t="s">
        <v>3155</v>
      </c>
      <c r="D3587" s="3"/>
    </row>
    <row r="3588" customHeight="1" spans="1:4">
      <c r="A3588" s="3">
        <v>3584</v>
      </c>
      <c r="B3588" s="3" t="str">
        <f>"严凌艳"</f>
        <v>严凌艳</v>
      </c>
      <c r="C3588" s="3" t="s">
        <v>3156</v>
      </c>
      <c r="D3588" s="3"/>
    </row>
    <row r="3589" customHeight="1" spans="1:4">
      <c r="A3589" s="3">
        <v>3585</v>
      </c>
      <c r="B3589" s="3" t="str">
        <f>"吴坤峰"</f>
        <v>吴坤峰</v>
      </c>
      <c r="C3589" s="3" t="s">
        <v>3157</v>
      </c>
      <c r="D3589" s="3"/>
    </row>
    <row r="3590" customHeight="1" spans="1:4">
      <c r="A3590" s="3">
        <v>3586</v>
      </c>
      <c r="B3590" s="3" t="str">
        <f>"林主萍"</f>
        <v>林主萍</v>
      </c>
      <c r="C3590" s="3" t="s">
        <v>2385</v>
      </c>
      <c r="D3590" s="3"/>
    </row>
    <row r="3591" customHeight="1" spans="1:4">
      <c r="A3591" s="3">
        <v>3587</v>
      </c>
      <c r="B3591" s="3" t="str">
        <f>"李名恒"</f>
        <v>李名恒</v>
      </c>
      <c r="C3591" s="3" t="s">
        <v>3158</v>
      </c>
      <c r="D3591" s="3"/>
    </row>
    <row r="3592" customHeight="1" spans="1:4">
      <c r="A3592" s="3">
        <v>3588</v>
      </c>
      <c r="B3592" s="3" t="str">
        <f>"戴梦怡"</f>
        <v>戴梦怡</v>
      </c>
      <c r="C3592" s="3" t="s">
        <v>3159</v>
      </c>
      <c r="D3592" s="3"/>
    </row>
    <row r="3593" customHeight="1" spans="1:4">
      <c r="A3593" s="3">
        <v>3589</v>
      </c>
      <c r="B3593" s="3" t="str">
        <f>"符成娇"</f>
        <v>符成娇</v>
      </c>
      <c r="C3593" s="3" t="s">
        <v>3160</v>
      </c>
      <c r="D3593" s="3"/>
    </row>
    <row r="3594" customHeight="1" spans="1:4">
      <c r="A3594" s="3">
        <v>3590</v>
      </c>
      <c r="B3594" s="3" t="str">
        <f>"凌俏燕"</f>
        <v>凌俏燕</v>
      </c>
      <c r="C3594" s="3" t="s">
        <v>3161</v>
      </c>
      <c r="D3594" s="3"/>
    </row>
    <row r="3595" customHeight="1" spans="1:4">
      <c r="A3595" s="3">
        <v>3591</v>
      </c>
      <c r="B3595" s="3" t="str">
        <f>"傅丽清"</f>
        <v>傅丽清</v>
      </c>
      <c r="C3595" s="3" t="s">
        <v>3162</v>
      </c>
      <c r="D3595" s="3"/>
    </row>
    <row r="3596" customHeight="1" spans="1:4">
      <c r="A3596" s="3">
        <v>3592</v>
      </c>
      <c r="B3596" s="3" t="str">
        <f>"向盈"</f>
        <v>向盈</v>
      </c>
      <c r="C3596" s="3" t="s">
        <v>2436</v>
      </c>
      <c r="D3596" s="3"/>
    </row>
    <row r="3597" customHeight="1" spans="1:4">
      <c r="A3597" s="3">
        <v>3593</v>
      </c>
      <c r="B3597" s="3" t="str">
        <f>"羊红花"</f>
        <v>羊红花</v>
      </c>
      <c r="C3597" s="3" t="s">
        <v>525</v>
      </c>
      <c r="D3597" s="3"/>
    </row>
    <row r="3598" customHeight="1" spans="1:4">
      <c r="A3598" s="3">
        <v>3594</v>
      </c>
      <c r="B3598" s="3" t="str">
        <f>"赵晓澍"</f>
        <v>赵晓澍</v>
      </c>
      <c r="C3598" s="3" t="s">
        <v>3163</v>
      </c>
      <c r="D3598" s="3"/>
    </row>
    <row r="3599" customHeight="1" spans="1:4">
      <c r="A3599" s="3">
        <v>3595</v>
      </c>
      <c r="B3599" s="3" t="str">
        <f>"谢瑾"</f>
        <v>谢瑾</v>
      </c>
      <c r="C3599" s="3" t="s">
        <v>3164</v>
      </c>
      <c r="D3599" s="3"/>
    </row>
    <row r="3600" customHeight="1" spans="1:4">
      <c r="A3600" s="3">
        <v>3596</v>
      </c>
      <c r="B3600" s="3" t="str">
        <f>"吉训通"</f>
        <v>吉训通</v>
      </c>
      <c r="C3600" s="3" t="s">
        <v>2093</v>
      </c>
      <c r="D3600" s="3"/>
    </row>
    <row r="3601" customHeight="1" spans="1:4">
      <c r="A3601" s="3">
        <v>3597</v>
      </c>
      <c r="B3601" s="3" t="str">
        <f>"符其秀"</f>
        <v>符其秀</v>
      </c>
      <c r="C3601" s="3" t="s">
        <v>3165</v>
      </c>
      <c r="D3601" s="3"/>
    </row>
    <row r="3602" customHeight="1" spans="1:4">
      <c r="A3602" s="3">
        <v>3598</v>
      </c>
      <c r="B3602" s="3" t="str">
        <f>"符睿琦"</f>
        <v>符睿琦</v>
      </c>
      <c r="C3602" s="3" t="s">
        <v>1415</v>
      </c>
      <c r="D3602" s="3"/>
    </row>
    <row r="3603" customHeight="1" spans="1:4">
      <c r="A3603" s="3">
        <v>3599</v>
      </c>
      <c r="B3603" s="3" t="str">
        <f>"李桐桐 "</f>
        <v>李桐桐 </v>
      </c>
      <c r="C3603" s="3" t="s">
        <v>3166</v>
      </c>
      <c r="D3603" s="3"/>
    </row>
    <row r="3604" customHeight="1" spans="1:4">
      <c r="A3604" s="3">
        <v>3600</v>
      </c>
      <c r="B3604" s="3" t="str">
        <f>"唐甸杰"</f>
        <v>唐甸杰</v>
      </c>
      <c r="C3604" s="3" t="s">
        <v>3167</v>
      </c>
      <c r="D3604" s="3"/>
    </row>
    <row r="3605" customHeight="1" spans="1:4">
      <c r="A3605" s="3">
        <v>3601</v>
      </c>
      <c r="B3605" s="3" t="str">
        <f>"吴燕萍"</f>
        <v>吴燕萍</v>
      </c>
      <c r="C3605" s="3" t="s">
        <v>2602</v>
      </c>
      <c r="D3605" s="3"/>
    </row>
    <row r="3606" customHeight="1" spans="1:4">
      <c r="A3606" s="3">
        <v>3602</v>
      </c>
      <c r="B3606" s="3" t="str">
        <f>"赵丹璐"</f>
        <v>赵丹璐</v>
      </c>
      <c r="C3606" s="3" t="s">
        <v>585</v>
      </c>
      <c r="D3606" s="3"/>
    </row>
    <row r="3607" customHeight="1" spans="1:4">
      <c r="A3607" s="3">
        <v>3603</v>
      </c>
      <c r="B3607" s="3" t="str">
        <f>"熊典"</f>
        <v>熊典</v>
      </c>
      <c r="C3607" s="3" t="s">
        <v>3168</v>
      </c>
      <c r="D3607" s="3"/>
    </row>
    <row r="3608" customHeight="1" spans="1:4">
      <c r="A3608" s="3">
        <v>3604</v>
      </c>
      <c r="B3608" s="3" t="str">
        <f>"高莉"</f>
        <v>高莉</v>
      </c>
      <c r="C3608" s="3" t="s">
        <v>3169</v>
      </c>
      <c r="D3608" s="3"/>
    </row>
    <row r="3609" customHeight="1" spans="1:4">
      <c r="A3609" s="3">
        <v>3605</v>
      </c>
      <c r="B3609" s="3" t="str">
        <f>"羊能艺"</f>
        <v>羊能艺</v>
      </c>
      <c r="C3609" s="3" t="s">
        <v>3170</v>
      </c>
      <c r="D3609" s="3"/>
    </row>
    <row r="3610" customHeight="1" spans="1:4">
      <c r="A3610" s="3">
        <v>3606</v>
      </c>
      <c r="B3610" s="3" t="str">
        <f>"何桂花"</f>
        <v>何桂花</v>
      </c>
      <c r="C3610" s="3" t="s">
        <v>1375</v>
      </c>
      <c r="D3610" s="3"/>
    </row>
    <row r="3611" customHeight="1" spans="1:4">
      <c r="A3611" s="3">
        <v>3607</v>
      </c>
      <c r="B3611" s="3" t="str">
        <f>"王长确"</f>
        <v>王长确</v>
      </c>
      <c r="C3611" s="3" t="s">
        <v>3171</v>
      </c>
      <c r="D3611" s="3"/>
    </row>
    <row r="3612" customHeight="1" spans="1:4">
      <c r="A3612" s="3">
        <v>3608</v>
      </c>
      <c r="B3612" s="3" t="str">
        <f>"王敏 "</f>
        <v>王敏 </v>
      </c>
      <c r="C3612" s="3" t="s">
        <v>3172</v>
      </c>
      <c r="D3612" s="3"/>
    </row>
    <row r="3613" customHeight="1" spans="1:4">
      <c r="A3613" s="3">
        <v>3609</v>
      </c>
      <c r="B3613" s="3" t="str">
        <f>"栾晨竹"</f>
        <v>栾晨竹</v>
      </c>
      <c r="C3613" s="3" t="s">
        <v>3173</v>
      </c>
      <c r="D3613" s="3"/>
    </row>
    <row r="3614" customHeight="1" spans="1:4">
      <c r="A3614" s="3">
        <v>3610</v>
      </c>
      <c r="B3614" s="3" t="str">
        <f>"符业丹"</f>
        <v>符业丹</v>
      </c>
      <c r="C3614" s="3" t="s">
        <v>155</v>
      </c>
      <c r="D3614" s="3"/>
    </row>
    <row r="3615" customHeight="1" spans="1:4">
      <c r="A3615" s="3">
        <v>3611</v>
      </c>
      <c r="B3615" s="3" t="str">
        <f>"孙尔禧"</f>
        <v>孙尔禧</v>
      </c>
      <c r="C3615" s="3" t="s">
        <v>3174</v>
      </c>
      <c r="D3615" s="3"/>
    </row>
    <row r="3616" customHeight="1" spans="1:4">
      <c r="A3616" s="3">
        <v>3612</v>
      </c>
      <c r="B3616" s="3" t="str">
        <f>"黄甫康"</f>
        <v>黄甫康</v>
      </c>
      <c r="C3616" s="3" t="s">
        <v>3175</v>
      </c>
      <c r="D3616" s="3"/>
    </row>
    <row r="3617" customHeight="1" spans="1:4">
      <c r="A3617" s="3">
        <v>3613</v>
      </c>
      <c r="B3617" s="3" t="str">
        <f>"傅可铮"</f>
        <v>傅可铮</v>
      </c>
      <c r="C3617" s="3" t="s">
        <v>3176</v>
      </c>
      <c r="D3617" s="3"/>
    </row>
    <row r="3618" customHeight="1" spans="1:4">
      <c r="A3618" s="3">
        <v>3614</v>
      </c>
      <c r="B3618" s="3" t="str">
        <f>"陈如"</f>
        <v>陈如</v>
      </c>
      <c r="C3618" s="3" t="s">
        <v>3177</v>
      </c>
      <c r="D3618" s="3"/>
    </row>
    <row r="3619" customHeight="1" spans="1:4">
      <c r="A3619" s="3">
        <v>3615</v>
      </c>
      <c r="B3619" s="3" t="str">
        <f>"陈益嘉"</f>
        <v>陈益嘉</v>
      </c>
      <c r="C3619" s="3" t="s">
        <v>3178</v>
      </c>
      <c r="D3619" s="3"/>
    </row>
    <row r="3620" customHeight="1" spans="1:4">
      <c r="A3620" s="3">
        <v>3616</v>
      </c>
      <c r="B3620" s="3" t="str">
        <f>"莫雪"</f>
        <v>莫雪</v>
      </c>
      <c r="C3620" s="3" t="s">
        <v>3179</v>
      </c>
      <c r="D3620" s="3"/>
    </row>
    <row r="3621" customHeight="1" spans="1:4">
      <c r="A3621" s="3">
        <v>3617</v>
      </c>
      <c r="B3621" s="3" t="str">
        <f>"李燕"</f>
        <v>李燕</v>
      </c>
      <c r="C3621" s="3" t="s">
        <v>3180</v>
      </c>
      <c r="D3621" s="3"/>
    </row>
    <row r="3622" customHeight="1" spans="1:4">
      <c r="A3622" s="3">
        <v>3618</v>
      </c>
      <c r="B3622" s="3" t="str">
        <f>"林才总"</f>
        <v>林才总</v>
      </c>
      <c r="C3622" s="3" t="s">
        <v>2631</v>
      </c>
      <c r="D3622" s="3"/>
    </row>
    <row r="3623" customHeight="1" spans="1:4">
      <c r="A3623" s="3">
        <v>3619</v>
      </c>
      <c r="B3623" s="3" t="str">
        <f>"聂伟峰"</f>
        <v>聂伟峰</v>
      </c>
      <c r="C3623" s="3" t="s">
        <v>3181</v>
      </c>
      <c r="D3623" s="3"/>
    </row>
    <row r="3624" customHeight="1" spans="1:4">
      <c r="A3624" s="3">
        <v>3620</v>
      </c>
      <c r="B3624" s="3" t="str">
        <f>"郑业伟"</f>
        <v>郑业伟</v>
      </c>
      <c r="C3624" s="3" t="s">
        <v>3182</v>
      </c>
      <c r="D3624" s="3"/>
    </row>
    <row r="3625" customHeight="1" spans="1:4">
      <c r="A3625" s="3">
        <v>3621</v>
      </c>
      <c r="B3625" s="3" t="str">
        <f>"冯晓欣"</f>
        <v>冯晓欣</v>
      </c>
      <c r="C3625" s="3" t="s">
        <v>844</v>
      </c>
      <c r="D3625" s="3"/>
    </row>
    <row r="3626" customHeight="1" spans="1:4">
      <c r="A3626" s="3">
        <v>3622</v>
      </c>
      <c r="B3626" s="3" t="str">
        <f>"卓吉贤"</f>
        <v>卓吉贤</v>
      </c>
      <c r="C3626" s="3" t="s">
        <v>3183</v>
      </c>
      <c r="D3626" s="3"/>
    </row>
    <row r="3627" customHeight="1" spans="1:4">
      <c r="A3627" s="3">
        <v>3623</v>
      </c>
      <c r="B3627" s="3" t="str">
        <f>"关晓婉"</f>
        <v>关晓婉</v>
      </c>
      <c r="C3627" s="3" t="s">
        <v>3184</v>
      </c>
      <c r="D3627" s="3"/>
    </row>
    <row r="3628" customHeight="1" spans="1:4">
      <c r="A3628" s="3">
        <v>3624</v>
      </c>
      <c r="B3628" s="3" t="str">
        <f>"李丹垚"</f>
        <v>李丹垚</v>
      </c>
      <c r="C3628" s="3" t="s">
        <v>1776</v>
      </c>
      <c r="D3628" s="3"/>
    </row>
    <row r="3629" customHeight="1" spans="1:4">
      <c r="A3629" s="3">
        <v>3625</v>
      </c>
      <c r="B3629" s="3" t="str">
        <f>"陈瑞颜"</f>
        <v>陈瑞颜</v>
      </c>
      <c r="C3629" s="3" t="s">
        <v>3185</v>
      </c>
      <c r="D3629" s="3"/>
    </row>
    <row r="3630" customHeight="1" spans="1:4">
      <c r="A3630" s="3">
        <v>3626</v>
      </c>
      <c r="B3630" s="3" t="str">
        <f>"何德彬"</f>
        <v>何德彬</v>
      </c>
      <c r="C3630" s="3" t="s">
        <v>3186</v>
      </c>
      <c r="D3630" s="3"/>
    </row>
    <row r="3631" customHeight="1" spans="1:4">
      <c r="A3631" s="3">
        <v>3627</v>
      </c>
      <c r="B3631" s="3" t="str">
        <f>"龙宇"</f>
        <v>龙宇</v>
      </c>
      <c r="C3631" s="3" t="s">
        <v>798</v>
      </c>
      <c r="D3631" s="3"/>
    </row>
    <row r="3632" customHeight="1" spans="1:4">
      <c r="A3632" s="3">
        <v>3628</v>
      </c>
      <c r="B3632" s="3" t="str">
        <f>"杨宗富"</f>
        <v>杨宗富</v>
      </c>
      <c r="C3632" s="3" t="s">
        <v>3187</v>
      </c>
      <c r="D3632" s="3"/>
    </row>
    <row r="3633" customHeight="1" spans="1:4">
      <c r="A3633" s="3">
        <v>3629</v>
      </c>
      <c r="B3633" s="3" t="str">
        <f>"陈华圣"</f>
        <v>陈华圣</v>
      </c>
      <c r="C3633" s="3" t="s">
        <v>2730</v>
      </c>
      <c r="D3633" s="3"/>
    </row>
    <row r="3634" customHeight="1" spans="1:4">
      <c r="A3634" s="3">
        <v>3630</v>
      </c>
      <c r="B3634" s="3" t="str">
        <f>"颜舒茵"</f>
        <v>颜舒茵</v>
      </c>
      <c r="C3634" s="3" t="s">
        <v>3188</v>
      </c>
      <c r="D3634" s="3"/>
    </row>
    <row r="3635" customHeight="1" spans="1:4">
      <c r="A3635" s="3">
        <v>3631</v>
      </c>
      <c r="B3635" s="3" t="str">
        <f>"黄东雪"</f>
        <v>黄东雪</v>
      </c>
      <c r="C3635" s="3" t="s">
        <v>3189</v>
      </c>
      <c r="D3635" s="3"/>
    </row>
    <row r="3636" customHeight="1" spans="1:4">
      <c r="A3636" s="3">
        <v>3632</v>
      </c>
      <c r="B3636" s="3" t="str">
        <f>"刘梅香"</f>
        <v>刘梅香</v>
      </c>
      <c r="C3636" s="3" t="s">
        <v>3190</v>
      </c>
      <c r="D3636" s="3"/>
    </row>
    <row r="3637" customHeight="1" spans="1:4">
      <c r="A3637" s="3">
        <v>3633</v>
      </c>
      <c r="B3637" s="3" t="str">
        <f>"关欣茹"</f>
        <v>关欣茹</v>
      </c>
      <c r="C3637" s="3" t="s">
        <v>285</v>
      </c>
      <c r="D3637" s="3"/>
    </row>
    <row r="3638" customHeight="1" spans="1:4">
      <c r="A3638" s="3">
        <v>3634</v>
      </c>
      <c r="B3638" s="3" t="str">
        <f>"麦名煌"</f>
        <v>麦名煌</v>
      </c>
      <c r="C3638" s="3" t="s">
        <v>1994</v>
      </c>
      <c r="D3638" s="3"/>
    </row>
    <row r="3639" customHeight="1" spans="1:4">
      <c r="A3639" s="3">
        <v>3635</v>
      </c>
      <c r="B3639" s="3" t="str">
        <f>"蔡汝健"</f>
        <v>蔡汝健</v>
      </c>
      <c r="C3639" s="3" t="s">
        <v>3191</v>
      </c>
      <c r="D3639" s="3"/>
    </row>
    <row r="3640" customHeight="1" spans="1:4">
      <c r="A3640" s="3">
        <v>3636</v>
      </c>
      <c r="B3640" s="3" t="str">
        <f>"王其妮"</f>
        <v>王其妮</v>
      </c>
      <c r="C3640" s="3" t="s">
        <v>3192</v>
      </c>
      <c r="D3640" s="3"/>
    </row>
    <row r="3641" customHeight="1" spans="1:4">
      <c r="A3641" s="3">
        <v>3637</v>
      </c>
      <c r="B3641" s="3" t="str">
        <f>"颜友曼"</f>
        <v>颜友曼</v>
      </c>
      <c r="C3641" s="3" t="s">
        <v>3193</v>
      </c>
      <c r="D3641" s="3"/>
    </row>
    <row r="3642" customHeight="1" spans="1:4">
      <c r="A3642" s="3">
        <v>3638</v>
      </c>
      <c r="B3642" s="3" t="str">
        <f>"盛文英"</f>
        <v>盛文英</v>
      </c>
      <c r="C3642" s="3" t="s">
        <v>3194</v>
      </c>
      <c r="D3642" s="3"/>
    </row>
    <row r="3643" customHeight="1" spans="1:4">
      <c r="A3643" s="3">
        <v>3639</v>
      </c>
      <c r="B3643" s="3" t="str">
        <f>"陈凤慧"</f>
        <v>陈凤慧</v>
      </c>
      <c r="C3643" s="3" t="s">
        <v>3192</v>
      </c>
      <c r="D3643" s="3"/>
    </row>
    <row r="3644" customHeight="1" spans="1:4">
      <c r="A3644" s="3">
        <v>3640</v>
      </c>
      <c r="B3644" s="3" t="str">
        <f>"翁时岛"</f>
        <v>翁时岛</v>
      </c>
      <c r="C3644" s="3" t="s">
        <v>3195</v>
      </c>
      <c r="D3644" s="3"/>
    </row>
    <row r="3645" customHeight="1" spans="1:4">
      <c r="A3645" s="3">
        <v>3641</v>
      </c>
      <c r="B3645" s="3" t="str">
        <f>"唐金鑫"</f>
        <v>唐金鑫</v>
      </c>
      <c r="C3645" s="3" t="s">
        <v>3196</v>
      </c>
      <c r="D3645" s="3"/>
    </row>
    <row r="3646" customHeight="1" spans="1:4">
      <c r="A3646" s="3">
        <v>3642</v>
      </c>
      <c r="B3646" s="3" t="str">
        <f>"苏雯"</f>
        <v>苏雯</v>
      </c>
      <c r="C3646" s="3" t="s">
        <v>121</v>
      </c>
      <c r="D3646" s="3"/>
    </row>
    <row r="3647" customHeight="1" spans="1:4">
      <c r="A3647" s="3">
        <v>3643</v>
      </c>
      <c r="B3647" s="3" t="str">
        <f>"王芸"</f>
        <v>王芸</v>
      </c>
      <c r="C3647" s="3" t="s">
        <v>3197</v>
      </c>
      <c r="D3647" s="3"/>
    </row>
    <row r="3648" customHeight="1" spans="1:4">
      <c r="A3648" s="3">
        <v>3644</v>
      </c>
      <c r="B3648" s="3" t="str">
        <f>"陈金雪"</f>
        <v>陈金雪</v>
      </c>
      <c r="C3648" s="3" t="s">
        <v>3198</v>
      </c>
      <c r="D3648" s="3"/>
    </row>
    <row r="3649" customHeight="1" spans="1:4">
      <c r="A3649" s="3">
        <v>3645</v>
      </c>
      <c r="B3649" s="3" t="str">
        <f>"庄阳阳"</f>
        <v>庄阳阳</v>
      </c>
      <c r="C3649" s="3" t="s">
        <v>3199</v>
      </c>
      <c r="D3649" s="3"/>
    </row>
    <row r="3650" customHeight="1" spans="1:4">
      <c r="A3650" s="3">
        <v>3646</v>
      </c>
      <c r="B3650" s="3" t="str">
        <f>"符海青"</f>
        <v>符海青</v>
      </c>
      <c r="C3650" s="3" t="s">
        <v>29</v>
      </c>
      <c r="D3650" s="3"/>
    </row>
    <row r="3651" customHeight="1" spans="1:4">
      <c r="A3651" s="3">
        <v>3647</v>
      </c>
      <c r="B3651" s="3" t="str">
        <f>"吴桂金"</f>
        <v>吴桂金</v>
      </c>
      <c r="C3651" s="3" t="s">
        <v>3200</v>
      </c>
      <c r="D3651" s="3"/>
    </row>
    <row r="3652" customHeight="1" spans="1:4">
      <c r="A3652" s="3">
        <v>3648</v>
      </c>
      <c r="B3652" s="3" t="str">
        <f>"王盛平"</f>
        <v>王盛平</v>
      </c>
      <c r="C3652" s="3" t="s">
        <v>3201</v>
      </c>
      <c r="D3652" s="3"/>
    </row>
    <row r="3653" customHeight="1" spans="1:4">
      <c r="A3653" s="3">
        <v>3649</v>
      </c>
      <c r="B3653" s="3" t="str">
        <f>"吉如科"</f>
        <v>吉如科</v>
      </c>
      <c r="C3653" s="3" t="s">
        <v>3202</v>
      </c>
      <c r="D3653" s="3"/>
    </row>
    <row r="3654" customHeight="1" spans="1:4">
      <c r="A3654" s="3">
        <v>3650</v>
      </c>
      <c r="B3654" s="3" t="str">
        <f>"陈东霞"</f>
        <v>陈东霞</v>
      </c>
      <c r="C3654" s="3" t="s">
        <v>1630</v>
      </c>
      <c r="D3654" s="3"/>
    </row>
    <row r="3655" customHeight="1" spans="1:4">
      <c r="A3655" s="3">
        <v>3651</v>
      </c>
      <c r="B3655" s="3" t="str">
        <f>"王泽晨"</f>
        <v>王泽晨</v>
      </c>
      <c r="C3655" s="3" t="s">
        <v>3203</v>
      </c>
      <c r="D3655" s="3"/>
    </row>
    <row r="3656" customHeight="1" spans="1:4">
      <c r="A3656" s="3">
        <v>3652</v>
      </c>
      <c r="B3656" s="3" t="str">
        <f>"彭赞"</f>
        <v>彭赞</v>
      </c>
      <c r="C3656" s="3" t="s">
        <v>3204</v>
      </c>
      <c r="D3656" s="3"/>
    </row>
    <row r="3657" customHeight="1" spans="1:4">
      <c r="A3657" s="3">
        <v>3653</v>
      </c>
      <c r="B3657" s="3" t="str">
        <f>"符仁鹏"</f>
        <v>符仁鹏</v>
      </c>
      <c r="C3657" s="3" t="s">
        <v>3205</v>
      </c>
      <c r="D3657" s="3"/>
    </row>
    <row r="3658" customHeight="1" spans="1:4">
      <c r="A3658" s="3">
        <v>3654</v>
      </c>
      <c r="B3658" s="3" t="str">
        <f>"顾红"</f>
        <v>顾红</v>
      </c>
      <c r="C3658" s="3" t="s">
        <v>3206</v>
      </c>
      <c r="D3658" s="3"/>
    </row>
    <row r="3659" customHeight="1" spans="1:4">
      <c r="A3659" s="3">
        <v>3655</v>
      </c>
      <c r="B3659" s="3" t="str">
        <f>"倪星星"</f>
        <v>倪星星</v>
      </c>
      <c r="C3659" s="3" t="s">
        <v>446</v>
      </c>
      <c r="D3659" s="3"/>
    </row>
    <row r="3660" customHeight="1" spans="1:4">
      <c r="A3660" s="3">
        <v>3656</v>
      </c>
      <c r="B3660" s="3" t="str">
        <f>"陈小曼"</f>
        <v>陈小曼</v>
      </c>
      <c r="C3660" s="3" t="s">
        <v>3207</v>
      </c>
      <c r="D3660" s="3"/>
    </row>
    <row r="3661" customHeight="1" spans="1:4">
      <c r="A3661" s="3">
        <v>3657</v>
      </c>
      <c r="B3661" s="3" t="str">
        <f>"郭江霞"</f>
        <v>郭江霞</v>
      </c>
      <c r="C3661" s="3" t="s">
        <v>3208</v>
      </c>
      <c r="D3661" s="3"/>
    </row>
    <row r="3662" customHeight="1" spans="1:4">
      <c r="A3662" s="3">
        <v>3658</v>
      </c>
      <c r="B3662" s="3" t="str">
        <f>"林女樱"</f>
        <v>林女樱</v>
      </c>
      <c r="C3662" s="3" t="s">
        <v>3209</v>
      </c>
      <c r="D3662" s="3"/>
    </row>
    <row r="3663" customHeight="1" spans="1:4">
      <c r="A3663" s="3">
        <v>3659</v>
      </c>
      <c r="B3663" s="3" t="str">
        <f>"何桂玉"</f>
        <v>何桂玉</v>
      </c>
      <c r="C3663" s="3" t="s">
        <v>3210</v>
      </c>
      <c r="D3663" s="3"/>
    </row>
    <row r="3664" customHeight="1" spans="1:4">
      <c r="A3664" s="3">
        <v>3660</v>
      </c>
      <c r="B3664" s="3" t="str">
        <f>"冯照艳"</f>
        <v>冯照艳</v>
      </c>
      <c r="C3664" s="3" t="s">
        <v>495</v>
      </c>
      <c r="D3664" s="3"/>
    </row>
    <row r="3665" customHeight="1" spans="1:4">
      <c r="A3665" s="3">
        <v>3661</v>
      </c>
      <c r="B3665" s="3" t="str">
        <f>"王滋健"</f>
        <v>王滋健</v>
      </c>
      <c r="C3665" s="3" t="s">
        <v>3211</v>
      </c>
      <c r="D3665" s="3"/>
    </row>
    <row r="3666" customHeight="1" spans="1:4">
      <c r="A3666" s="3">
        <v>3662</v>
      </c>
      <c r="B3666" s="3" t="str">
        <f>"汤锡丽"</f>
        <v>汤锡丽</v>
      </c>
      <c r="C3666" s="3" t="s">
        <v>677</v>
      </c>
      <c r="D3666" s="3"/>
    </row>
    <row r="3667" customHeight="1" spans="1:4">
      <c r="A3667" s="3">
        <v>3663</v>
      </c>
      <c r="B3667" s="3" t="str">
        <f>"黄书蕾"</f>
        <v>黄书蕾</v>
      </c>
      <c r="C3667" s="3" t="s">
        <v>3212</v>
      </c>
      <c r="D3667" s="3"/>
    </row>
    <row r="3668" customHeight="1" spans="1:4">
      <c r="A3668" s="3">
        <v>3664</v>
      </c>
      <c r="B3668" s="3" t="str">
        <f>"罗小祺"</f>
        <v>罗小祺</v>
      </c>
      <c r="C3668" s="3" t="s">
        <v>3213</v>
      </c>
      <c r="D3668" s="3"/>
    </row>
    <row r="3669" customHeight="1" spans="1:4">
      <c r="A3669" s="3">
        <v>3665</v>
      </c>
      <c r="B3669" s="3" t="str">
        <f>"何张田雨"</f>
        <v>何张田雨</v>
      </c>
      <c r="C3669" s="3" t="s">
        <v>3214</v>
      </c>
      <c r="D3669" s="3"/>
    </row>
    <row r="3670" customHeight="1" spans="1:4">
      <c r="A3670" s="3">
        <v>3666</v>
      </c>
      <c r="B3670" s="3" t="str">
        <f>"周静"</f>
        <v>周静</v>
      </c>
      <c r="C3670" s="3" t="s">
        <v>3215</v>
      </c>
      <c r="D3670" s="3"/>
    </row>
    <row r="3671" customHeight="1" spans="1:4">
      <c r="A3671" s="3">
        <v>3667</v>
      </c>
      <c r="B3671" s="3" t="str">
        <f>"周日海"</f>
        <v>周日海</v>
      </c>
      <c r="C3671" s="3" t="s">
        <v>2216</v>
      </c>
      <c r="D3671" s="3"/>
    </row>
    <row r="3672" customHeight="1" spans="1:4">
      <c r="A3672" s="3">
        <v>3668</v>
      </c>
      <c r="B3672" s="3" t="str">
        <f>"李音雅"</f>
        <v>李音雅</v>
      </c>
      <c r="C3672" s="3" t="s">
        <v>356</v>
      </c>
      <c r="D3672" s="3"/>
    </row>
    <row r="3673" customHeight="1" spans="1:4">
      <c r="A3673" s="3">
        <v>3669</v>
      </c>
      <c r="B3673" s="3" t="str">
        <f>"肖芳桃"</f>
        <v>肖芳桃</v>
      </c>
      <c r="C3673" s="3" t="s">
        <v>3216</v>
      </c>
      <c r="D3673" s="3"/>
    </row>
    <row r="3674" customHeight="1" spans="1:4">
      <c r="A3674" s="3">
        <v>3670</v>
      </c>
      <c r="B3674" s="3" t="str">
        <f>"杨洋"</f>
        <v>杨洋</v>
      </c>
      <c r="C3674" s="3" t="s">
        <v>3217</v>
      </c>
      <c r="D3674" s="3"/>
    </row>
    <row r="3675" customHeight="1" spans="1:4">
      <c r="A3675" s="3">
        <v>3671</v>
      </c>
      <c r="B3675" s="3" t="str">
        <f>"陈召"</f>
        <v>陈召</v>
      </c>
      <c r="C3675" s="3" t="s">
        <v>3218</v>
      </c>
      <c r="D3675" s="3"/>
    </row>
    <row r="3676" customHeight="1" spans="1:4">
      <c r="A3676" s="3">
        <v>3672</v>
      </c>
      <c r="B3676" s="3" t="str">
        <f>"傅伶俐"</f>
        <v>傅伶俐</v>
      </c>
      <c r="C3676" s="3" t="s">
        <v>3219</v>
      </c>
      <c r="D3676" s="3"/>
    </row>
    <row r="3677" customHeight="1" spans="1:4">
      <c r="A3677" s="3">
        <v>3673</v>
      </c>
      <c r="B3677" s="3" t="str">
        <f>"霍金鑫"</f>
        <v>霍金鑫</v>
      </c>
      <c r="C3677" s="3" t="s">
        <v>3220</v>
      </c>
      <c r="D3677" s="3"/>
    </row>
    <row r="3678" customHeight="1" spans="1:4">
      <c r="A3678" s="3">
        <v>3674</v>
      </c>
      <c r="B3678" s="3" t="str">
        <f>"钟尊姝"</f>
        <v>钟尊姝</v>
      </c>
      <c r="C3678" s="3" t="s">
        <v>3221</v>
      </c>
      <c r="D3678" s="3"/>
    </row>
    <row r="3679" customHeight="1" spans="1:4">
      <c r="A3679" s="3">
        <v>3675</v>
      </c>
      <c r="B3679" s="3" t="str">
        <f>"莫翠妃"</f>
        <v>莫翠妃</v>
      </c>
      <c r="C3679" s="3" t="s">
        <v>3222</v>
      </c>
      <c r="D3679" s="3"/>
    </row>
    <row r="3680" customHeight="1" spans="1:4">
      <c r="A3680" s="3">
        <v>3676</v>
      </c>
      <c r="B3680" s="3" t="str">
        <f>"邹辉"</f>
        <v>邹辉</v>
      </c>
      <c r="C3680" s="3" t="s">
        <v>3223</v>
      </c>
      <c r="D3680" s="3"/>
    </row>
    <row r="3681" customHeight="1" spans="1:4">
      <c r="A3681" s="3">
        <v>3677</v>
      </c>
      <c r="B3681" s="3" t="str">
        <f>"王金龙"</f>
        <v>王金龙</v>
      </c>
      <c r="C3681" s="3" t="s">
        <v>3224</v>
      </c>
      <c r="D3681" s="3"/>
    </row>
    <row r="3682" customHeight="1" spans="1:4">
      <c r="A3682" s="3">
        <v>3678</v>
      </c>
      <c r="B3682" s="3" t="str">
        <f>"刘桂美"</f>
        <v>刘桂美</v>
      </c>
      <c r="C3682" s="3" t="s">
        <v>3225</v>
      </c>
      <c r="D3682" s="3"/>
    </row>
    <row r="3683" customHeight="1" spans="1:4">
      <c r="A3683" s="3">
        <v>3679</v>
      </c>
      <c r="B3683" s="3" t="str">
        <f>"祁曼雅"</f>
        <v>祁曼雅</v>
      </c>
      <c r="C3683" s="3" t="s">
        <v>3226</v>
      </c>
      <c r="D3683" s="3"/>
    </row>
    <row r="3684" customHeight="1" spans="1:4">
      <c r="A3684" s="3">
        <v>3680</v>
      </c>
      <c r="B3684" s="3" t="str">
        <f>"谢成花"</f>
        <v>谢成花</v>
      </c>
      <c r="C3684" s="3" t="s">
        <v>1606</v>
      </c>
      <c r="D3684" s="3"/>
    </row>
    <row r="3685" customHeight="1" spans="1:4">
      <c r="A3685" s="3">
        <v>3681</v>
      </c>
      <c r="B3685" s="3" t="str">
        <f>"金春红"</f>
        <v>金春红</v>
      </c>
      <c r="C3685" s="3" t="s">
        <v>3227</v>
      </c>
      <c r="D3685" s="3"/>
    </row>
    <row r="3686" customHeight="1" spans="1:4">
      <c r="A3686" s="3">
        <v>3682</v>
      </c>
      <c r="B3686" s="3" t="str">
        <f>"吉发霞"</f>
        <v>吉发霞</v>
      </c>
      <c r="C3686" s="3" t="s">
        <v>124</v>
      </c>
      <c r="D3686" s="3"/>
    </row>
    <row r="3687" customHeight="1" spans="1:4">
      <c r="A3687" s="3">
        <v>3683</v>
      </c>
      <c r="B3687" s="3" t="str">
        <f>"李杰丞"</f>
        <v>李杰丞</v>
      </c>
      <c r="C3687" s="3" t="s">
        <v>3228</v>
      </c>
      <c r="D3687" s="3"/>
    </row>
    <row r="3688" customHeight="1" spans="1:4">
      <c r="A3688" s="3">
        <v>3684</v>
      </c>
      <c r="B3688" s="3" t="str">
        <f>"王欧"</f>
        <v>王欧</v>
      </c>
      <c r="C3688" s="3" t="s">
        <v>3229</v>
      </c>
      <c r="D3688" s="3"/>
    </row>
    <row r="3689" customHeight="1" spans="1:4">
      <c r="A3689" s="3">
        <v>3685</v>
      </c>
      <c r="B3689" s="3" t="str">
        <f>"李秋月"</f>
        <v>李秋月</v>
      </c>
      <c r="C3689" s="3" t="s">
        <v>3230</v>
      </c>
      <c r="D3689" s="3"/>
    </row>
    <row r="3690" customHeight="1" spans="1:4">
      <c r="A3690" s="3">
        <v>3686</v>
      </c>
      <c r="B3690" s="3" t="str">
        <f>"李圣鸿"</f>
        <v>李圣鸿</v>
      </c>
      <c r="C3690" s="3" t="s">
        <v>3231</v>
      </c>
      <c r="D3690" s="3"/>
    </row>
    <row r="3691" customHeight="1" spans="1:4">
      <c r="A3691" s="3">
        <v>3687</v>
      </c>
      <c r="B3691" s="3" t="str">
        <f>"吴南"</f>
        <v>吴南</v>
      </c>
      <c r="C3691" s="3" t="s">
        <v>3232</v>
      </c>
      <c r="D3691" s="3"/>
    </row>
    <row r="3692" customHeight="1" spans="1:4">
      <c r="A3692" s="3">
        <v>3688</v>
      </c>
      <c r="B3692" s="3" t="str">
        <f>"李月春"</f>
        <v>李月春</v>
      </c>
      <c r="C3692" s="3" t="s">
        <v>3233</v>
      </c>
      <c r="D3692" s="3"/>
    </row>
    <row r="3693" customHeight="1" spans="1:4">
      <c r="A3693" s="3">
        <v>3689</v>
      </c>
      <c r="B3693" s="3" t="str">
        <f>"许春婵"</f>
        <v>许春婵</v>
      </c>
      <c r="C3693" s="3" t="s">
        <v>3234</v>
      </c>
      <c r="D3693" s="3"/>
    </row>
    <row r="3694" customHeight="1" spans="1:4">
      <c r="A3694" s="3">
        <v>3690</v>
      </c>
      <c r="B3694" s="3" t="str">
        <f>"钟玄英"</f>
        <v>钟玄英</v>
      </c>
      <c r="C3694" s="3" t="s">
        <v>3235</v>
      </c>
      <c r="D3694" s="3"/>
    </row>
    <row r="3695" customHeight="1" spans="1:4">
      <c r="A3695" s="3">
        <v>3691</v>
      </c>
      <c r="B3695" s="3" t="str">
        <f>"吴寿奇"</f>
        <v>吴寿奇</v>
      </c>
      <c r="C3695" s="3" t="s">
        <v>1087</v>
      </c>
      <c r="D3695" s="3"/>
    </row>
    <row r="3696" customHeight="1" spans="1:4">
      <c r="A3696" s="3">
        <v>3692</v>
      </c>
      <c r="B3696" s="3" t="str">
        <f>"陈承凤"</f>
        <v>陈承凤</v>
      </c>
      <c r="C3696" s="3" t="s">
        <v>3236</v>
      </c>
      <c r="D3696" s="3"/>
    </row>
    <row r="3697" customHeight="1" spans="1:4">
      <c r="A3697" s="3">
        <v>3693</v>
      </c>
      <c r="B3697" s="3" t="str">
        <f>"李德霞"</f>
        <v>李德霞</v>
      </c>
      <c r="C3697" s="3" t="s">
        <v>3237</v>
      </c>
      <c r="D3697" s="3"/>
    </row>
    <row r="3698" customHeight="1" spans="1:4">
      <c r="A3698" s="3">
        <v>3694</v>
      </c>
      <c r="B3698" s="3" t="str">
        <f>"周国娟"</f>
        <v>周国娟</v>
      </c>
      <c r="C3698" s="3" t="s">
        <v>3238</v>
      </c>
      <c r="D3698" s="3"/>
    </row>
    <row r="3699" customHeight="1" spans="1:4">
      <c r="A3699" s="3">
        <v>3695</v>
      </c>
      <c r="B3699" s="3" t="str">
        <f>"黎云婕"</f>
        <v>黎云婕</v>
      </c>
      <c r="C3699" s="3" t="s">
        <v>3239</v>
      </c>
      <c r="D3699" s="3"/>
    </row>
    <row r="3700" customHeight="1" spans="1:4">
      <c r="A3700" s="3">
        <v>3696</v>
      </c>
      <c r="B3700" s="3" t="str">
        <f>"章欣"</f>
        <v>章欣</v>
      </c>
      <c r="C3700" s="3" t="s">
        <v>3240</v>
      </c>
      <c r="D3700" s="3"/>
    </row>
    <row r="3701" customHeight="1" spans="1:4">
      <c r="A3701" s="3">
        <v>3697</v>
      </c>
      <c r="B3701" s="3" t="str">
        <f>"陈彩翠"</f>
        <v>陈彩翠</v>
      </c>
      <c r="C3701" s="3" t="s">
        <v>3241</v>
      </c>
      <c r="D3701" s="3"/>
    </row>
    <row r="3702" customHeight="1" spans="1:4">
      <c r="A3702" s="3">
        <v>3698</v>
      </c>
      <c r="B3702" s="3" t="str">
        <f>"谢慧丽"</f>
        <v>谢慧丽</v>
      </c>
      <c r="C3702" s="3" t="s">
        <v>2551</v>
      </c>
      <c r="D3702" s="3"/>
    </row>
    <row r="3703" customHeight="1" spans="1:4">
      <c r="A3703" s="3">
        <v>3699</v>
      </c>
      <c r="B3703" s="3" t="str">
        <f>"伍瑶"</f>
        <v>伍瑶</v>
      </c>
      <c r="C3703" s="3" t="s">
        <v>3242</v>
      </c>
      <c r="D3703" s="3"/>
    </row>
    <row r="3704" customHeight="1" spans="1:4">
      <c r="A3704" s="3">
        <v>3700</v>
      </c>
      <c r="B3704" s="3" t="str">
        <f>"文美方"</f>
        <v>文美方</v>
      </c>
      <c r="C3704" s="3" t="s">
        <v>2791</v>
      </c>
      <c r="D3704" s="3"/>
    </row>
    <row r="3705" customHeight="1" spans="1:4">
      <c r="A3705" s="3">
        <v>3701</v>
      </c>
      <c r="B3705" s="3" t="str">
        <f>"陈芳"</f>
        <v>陈芳</v>
      </c>
      <c r="C3705" s="3" t="s">
        <v>3243</v>
      </c>
      <c r="D3705" s="3"/>
    </row>
    <row r="3706" customHeight="1" spans="1:4">
      <c r="A3706" s="3">
        <v>3702</v>
      </c>
      <c r="B3706" s="3" t="str">
        <f>"蔡蕊"</f>
        <v>蔡蕊</v>
      </c>
      <c r="C3706" s="3" t="s">
        <v>3244</v>
      </c>
      <c r="D3706" s="3"/>
    </row>
    <row r="3707" customHeight="1" spans="1:4">
      <c r="A3707" s="3">
        <v>3703</v>
      </c>
      <c r="B3707" s="3" t="str">
        <f>"黎福民"</f>
        <v>黎福民</v>
      </c>
      <c r="C3707" s="3" t="s">
        <v>784</v>
      </c>
      <c r="D3707" s="3"/>
    </row>
    <row r="3708" customHeight="1" spans="1:4">
      <c r="A3708" s="3">
        <v>3704</v>
      </c>
      <c r="B3708" s="3" t="str">
        <f>"伍花"</f>
        <v>伍花</v>
      </c>
      <c r="C3708" s="3" t="s">
        <v>3245</v>
      </c>
      <c r="D3708" s="3"/>
    </row>
    <row r="3709" customHeight="1" spans="1:4">
      <c r="A3709" s="3">
        <v>3705</v>
      </c>
      <c r="B3709" s="3" t="str">
        <f>"王雅游"</f>
        <v>王雅游</v>
      </c>
      <c r="C3709" s="3" t="s">
        <v>3246</v>
      </c>
      <c r="D3709" s="3"/>
    </row>
    <row r="3710" customHeight="1" spans="1:4">
      <c r="A3710" s="3">
        <v>3706</v>
      </c>
      <c r="B3710" s="3" t="str">
        <f>"韩巧缘"</f>
        <v>韩巧缘</v>
      </c>
      <c r="C3710" s="3" t="s">
        <v>627</v>
      </c>
      <c r="D3710" s="3"/>
    </row>
    <row r="3711" customHeight="1" spans="1:4">
      <c r="A3711" s="3">
        <v>3707</v>
      </c>
      <c r="B3711" s="3" t="str">
        <f>"吴科霞"</f>
        <v>吴科霞</v>
      </c>
      <c r="C3711" s="3" t="s">
        <v>380</v>
      </c>
      <c r="D3711" s="3"/>
    </row>
    <row r="3712" customHeight="1" spans="1:4">
      <c r="A3712" s="3">
        <v>3708</v>
      </c>
      <c r="B3712" s="3" t="str">
        <f>"陈翌萱"</f>
        <v>陈翌萱</v>
      </c>
      <c r="C3712" s="3" t="s">
        <v>3247</v>
      </c>
      <c r="D3712" s="3"/>
    </row>
    <row r="3713" customHeight="1" spans="1:4">
      <c r="A3713" s="3">
        <v>3709</v>
      </c>
      <c r="B3713" s="3" t="str">
        <f>"谢韵琳"</f>
        <v>谢韵琳</v>
      </c>
      <c r="C3713" s="3" t="s">
        <v>3248</v>
      </c>
      <c r="D3713" s="3"/>
    </row>
    <row r="3714" customHeight="1" spans="1:4">
      <c r="A3714" s="3">
        <v>3710</v>
      </c>
      <c r="B3714" s="3" t="str">
        <f>"苏亚燕"</f>
        <v>苏亚燕</v>
      </c>
      <c r="C3714" s="3" t="s">
        <v>1964</v>
      </c>
      <c r="D3714" s="3"/>
    </row>
    <row r="3715" customHeight="1" spans="1:4">
      <c r="A3715" s="3">
        <v>3711</v>
      </c>
      <c r="B3715" s="3" t="str">
        <f>"陈朝霞"</f>
        <v>陈朝霞</v>
      </c>
      <c r="C3715" s="3" t="s">
        <v>3249</v>
      </c>
      <c r="D3715" s="3"/>
    </row>
    <row r="3716" customHeight="1" spans="1:4">
      <c r="A3716" s="3">
        <v>3712</v>
      </c>
      <c r="B3716" s="3" t="str">
        <f>"邓德壮"</f>
        <v>邓德壮</v>
      </c>
      <c r="C3716" s="3" t="s">
        <v>3250</v>
      </c>
      <c r="D3716" s="3"/>
    </row>
    <row r="3717" customHeight="1" spans="1:4">
      <c r="A3717" s="3">
        <v>3713</v>
      </c>
      <c r="B3717" s="3" t="str">
        <f>"王明婷"</f>
        <v>王明婷</v>
      </c>
      <c r="C3717" s="3" t="s">
        <v>3251</v>
      </c>
      <c r="D3717" s="3"/>
    </row>
    <row r="3718" customHeight="1" spans="1:4">
      <c r="A3718" s="3">
        <v>3714</v>
      </c>
      <c r="B3718" s="3" t="str">
        <f>"黄昊"</f>
        <v>黄昊</v>
      </c>
      <c r="C3718" s="3" t="s">
        <v>3252</v>
      </c>
      <c r="D3718" s="3"/>
    </row>
    <row r="3719" customHeight="1" spans="1:4">
      <c r="A3719" s="3">
        <v>3715</v>
      </c>
      <c r="B3719" s="3" t="str">
        <f>"杨日秀"</f>
        <v>杨日秀</v>
      </c>
      <c r="C3719" s="3" t="s">
        <v>3253</v>
      </c>
      <c r="D3719" s="3"/>
    </row>
    <row r="3720" customHeight="1" spans="1:4">
      <c r="A3720" s="3">
        <v>3716</v>
      </c>
      <c r="B3720" s="3" t="str">
        <f>"朱南吉"</f>
        <v>朱南吉</v>
      </c>
      <c r="C3720" s="3" t="s">
        <v>3254</v>
      </c>
      <c r="D3720" s="3"/>
    </row>
    <row r="3721" customHeight="1" spans="1:4">
      <c r="A3721" s="3">
        <v>3717</v>
      </c>
      <c r="B3721" s="3" t="str">
        <f>"赵秀娇"</f>
        <v>赵秀娇</v>
      </c>
      <c r="C3721" s="3" t="s">
        <v>3255</v>
      </c>
      <c r="D3721" s="3"/>
    </row>
    <row r="3722" customHeight="1" spans="1:4">
      <c r="A3722" s="3">
        <v>3718</v>
      </c>
      <c r="B3722" s="3" t="str">
        <f>"李涓"</f>
        <v>李涓</v>
      </c>
      <c r="C3722" s="3" t="s">
        <v>3256</v>
      </c>
      <c r="D3722" s="3"/>
    </row>
    <row r="3723" customHeight="1" spans="1:4">
      <c r="A3723" s="3">
        <v>3719</v>
      </c>
      <c r="B3723" s="3" t="str">
        <f>"钟金水"</f>
        <v>钟金水</v>
      </c>
      <c r="C3723" s="3" t="s">
        <v>3257</v>
      </c>
      <c r="D3723" s="3"/>
    </row>
    <row r="3724" customHeight="1" spans="1:4">
      <c r="A3724" s="3">
        <v>3720</v>
      </c>
      <c r="B3724" s="3" t="str">
        <f>"王珂"</f>
        <v>王珂</v>
      </c>
      <c r="C3724" s="3" t="s">
        <v>3258</v>
      </c>
      <c r="D3724" s="3"/>
    </row>
    <row r="3725" customHeight="1" spans="1:4">
      <c r="A3725" s="3">
        <v>3721</v>
      </c>
      <c r="B3725" s="3" t="str">
        <f>"崔庭兰"</f>
        <v>崔庭兰</v>
      </c>
      <c r="C3725" s="3" t="s">
        <v>3259</v>
      </c>
      <c r="D3725" s="3"/>
    </row>
    <row r="3726" customHeight="1" spans="1:4">
      <c r="A3726" s="3">
        <v>3722</v>
      </c>
      <c r="B3726" s="3" t="str">
        <f>"符小曼"</f>
        <v>符小曼</v>
      </c>
      <c r="C3726" s="3" t="s">
        <v>542</v>
      </c>
      <c r="D3726" s="3"/>
    </row>
    <row r="3727" customHeight="1" spans="1:4">
      <c r="A3727" s="3">
        <v>3723</v>
      </c>
      <c r="B3727" s="3" t="str">
        <f>"戴君华"</f>
        <v>戴君华</v>
      </c>
      <c r="C3727" s="3" t="s">
        <v>1188</v>
      </c>
      <c r="D3727" s="3"/>
    </row>
    <row r="3728" customHeight="1" spans="1:4">
      <c r="A3728" s="3">
        <v>3724</v>
      </c>
      <c r="B3728" s="3" t="str">
        <f>"李美仁"</f>
        <v>李美仁</v>
      </c>
      <c r="C3728" s="3" t="s">
        <v>246</v>
      </c>
      <c r="D3728" s="3"/>
    </row>
    <row r="3729" customHeight="1" spans="1:4">
      <c r="A3729" s="3">
        <v>3725</v>
      </c>
      <c r="B3729" s="3" t="str">
        <f>"潘杨"</f>
        <v>潘杨</v>
      </c>
      <c r="C3729" s="3" t="s">
        <v>3260</v>
      </c>
      <c r="D3729" s="3"/>
    </row>
    <row r="3730" customHeight="1" spans="1:4">
      <c r="A3730" s="3">
        <v>3726</v>
      </c>
      <c r="B3730" s="3" t="str">
        <f>"许世桃"</f>
        <v>许世桃</v>
      </c>
      <c r="C3730" s="3" t="s">
        <v>3261</v>
      </c>
      <c r="D3730" s="3"/>
    </row>
    <row r="3731" customHeight="1" spans="1:4">
      <c r="A3731" s="3">
        <v>3727</v>
      </c>
      <c r="B3731" s="3" t="str">
        <f>"蔡慧"</f>
        <v>蔡慧</v>
      </c>
      <c r="C3731" s="3" t="s">
        <v>3262</v>
      </c>
      <c r="D3731" s="3"/>
    </row>
    <row r="3732" customHeight="1" spans="1:4">
      <c r="A3732" s="3">
        <v>3728</v>
      </c>
      <c r="B3732" s="3" t="str">
        <f>"符荣振"</f>
        <v>符荣振</v>
      </c>
      <c r="C3732" s="3" t="s">
        <v>3263</v>
      </c>
      <c r="D3732" s="3"/>
    </row>
    <row r="3733" customHeight="1" spans="1:4">
      <c r="A3733" s="3">
        <v>3729</v>
      </c>
      <c r="B3733" s="3" t="str">
        <f>"郑志玲"</f>
        <v>郑志玲</v>
      </c>
      <c r="C3733" s="3" t="s">
        <v>3264</v>
      </c>
      <c r="D3733" s="3"/>
    </row>
    <row r="3734" customHeight="1" spans="1:4">
      <c r="A3734" s="3">
        <v>3730</v>
      </c>
      <c r="B3734" s="3" t="str">
        <f>"肖媚"</f>
        <v>肖媚</v>
      </c>
      <c r="C3734" s="3" t="s">
        <v>3265</v>
      </c>
      <c r="D3734" s="3"/>
    </row>
    <row r="3735" customHeight="1" spans="1:4">
      <c r="A3735" s="3">
        <v>3731</v>
      </c>
      <c r="B3735" s="3" t="str">
        <f>"符西亮"</f>
        <v>符西亮</v>
      </c>
      <c r="C3735" s="3" t="s">
        <v>3266</v>
      </c>
      <c r="D3735" s="3"/>
    </row>
    <row r="3736" customHeight="1" spans="1:4">
      <c r="A3736" s="3">
        <v>3732</v>
      </c>
      <c r="B3736" s="3" t="str">
        <f>"李宗洁"</f>
        <v>李宗洁</v>
      </c>
      <c r="C3736" s="3" t="s">
        <v>265</v>
      </c>
      <c r="D3736" s="3"/>
    </row>
    <row r="3737" customHeight="1" spans="1:4">
      <c r="A3737" s="3">
        <v>3733</v>
      </c>
      <c r="B3737" s="3" t="str">
        <f>"陈翠婷"</f>
        <v>陈翠婷</v>
      </c>
      <c r="C3737" s="3" t="s">
        <v>3267</v>
      </c>
      <c r="D3737" s="3"/>
    </row>
    <row r="3738" customHeight="1" spans="1:4">
      <c r="A3738" s="3">
        <v>3734</v>
      </c>
      <c r="B3738" s="3" t="str">
        <f>"郑博雅"</f>
        <v>郑博雅</v>
      </c>
      <c r="C3738" s="3" t="s">
        <v>3268</v>
      </c>
      <c r="D3738" s="3"/>
    </row>
    <row r="3739" customHeight="1" spans="1:4">
      <c r="A3739" s="3">
        <v>3735</v>
      </c>
      <c r="B3739" s="3" t="str">
        <f>"董为丽"</f>
        <v>董为丽</v>
      </c>
      <c r="C3739" s="3" t="s">
        <v>310</v>
      </c>
      <c r="D3739" s="3"/>
    </row>
    <row r="3740" customHeight="1" spans="1:4">
      <c r="A3740" s="3">
        <v>3736</v>
      </c>
      <c r="B3740" s="3" t="str">
        <f>"方昌绪"</f>
        <v>方昌绪</v>
      </c>
      <c r="C3740" s="3" t="s">
        <v>3269</v>
      </c>
      <c r="D3740" s="3"/>
    </row>
    <row r="3741" customHeight="1" spans="1:4">
      <c r="A3741" s="3">
        <v>3737</v>
      </c>
      <c r="B3741" s="3" t="str">
        <f>"吴丽婷"</f>
        <v>吴丽婷</v>
      </c>
      <c r="C3741" s="3" t="s">
        <v>3270</v>
      </c>
      <c r="D3741" s="3"/>
    </row>
    <row r="3742" customHeight="1" spans="1:4">
      <c r="A3742" s="3">
        <v>3738</v>
      </c>
      <c r="B3742" s="3" t="str">
        <f>"赵舒祺"</f>
        <v>赵舒祺</v>
      </c>
      <c r="C3742" s="3" t="s">
        <v>3271</v>
      </c>
      <c r="D3742" s="3"/>
    </row>
    <row r="3743" customHeight="1" spans="1:4">
      <c r="A3743" s="3">
        <v>3739</v>
      </c>
      <c r="B3743" s="3" t="str">
        <f>"邱红玉"</f>
        <v>邱红玉</v>
      </c>
      <c r="C3743" s="3" t="s">
        <v>3272</v>
      </c>
      <c r="D3743" s="3"/>
    </row>
    <row r="3744" customHeight="1" spans="1:4">
      <c r="A3744" s="3">
        <v>3740</v>
      </c>
      <c r="B3744" s="3" t="str">
        <f>"张小玲"</f>
        <v>张小玲</v>
      </c>
      <c r="C3744" s="3" t="s">
        <v>3273</v>
      </c>
      <c r="D3744" s="3"/>
    </row>
    <row r="3745" customHeight="1" spans="1:4">
      <c r="A3745" s="3">
        <v>3741</v>
      </c>
      <c r="B3745" s="3" t="str">
        <f>"姚美珍"</f>
        <v>姚美珍</v>
      </c>
      <c r="C3745" s="3" t="s">
        <v>3274</v>
      </c>
      <c r="D3745" s="3"/>
    </row>
    <row r="3746" customHeight="1" spans="1:4">
      <c r="A3746" s="3">
        <v>3742</v>
      </c>
      <c r="B3746" s="3" t="str">
        <f>"吴文璟"</f>
        <v>吴文璟</v>
      </c>
      <c r="C3746" s="3" t="s">
        <v>3275</v>
      </c>
      <c r="D3746" s="3"/>
    </row>
    <row r="3747" customHeight="1" spans="1:4">
      <c r="A3747" s="3">
        <v>3743</v>
      </c>
      <c r="B3747" s="3" t="str">
        <f>"颜才卓"</f>
        <v>颜才卓</v>
      </c>
      <c r="C3747" s="3" t="s">
        <v>3276</v>
      </c>
      <c r="D3747" s="3"/>
    </row>
    <row r="3748" customHeight="1" spans="1:4">
      <c r="A3748" s="3">
        <v>3744</v>
      </c>
      <c r="B3748" s="3" t="str">
        <f>"莫海波"</f>
        <v>莫海波</v>
      </c>
      <c r="C3748" s="3" t="s">
        <v>3277</v>
      </c>
      <c r="D3748" s="3"/>
    </row>
    <row r="3749" customHeight="1" spans="1:4">
      <c r="A3749" s="3">
        <v>3745</v>
      </c>
      <c r="B3749" s="3" t="str">
        <f>"黎雪玲"</f>
        <v>黎雪玲</v>
      </c>
      <c r="C3749" s="3" t="s">
        <v>3278</v>
      </c>
      <c r="D3749" s="3"/>
    </row>
    <row r="3750" customHeight="1" spans="1:4">
      <c r="A3750" s="3">
        <v>3746</v>
      </c>
      <c r="B3750" s="3" t="str">
        <f>"吉训哲"</f>
        <v>吉训哲</v>
      </c>
      <c r="C3750" s="3" t="s">
        <v>3279</v>
      </c>
      <c r="D3750" s="3"/>
    </row>
    <row r="3751" customHeight="1" spans="1:4">
      <c r="A3751" s="3">
        <v>3747</v>
      </c>
      <c r="B3751" s="3" t="str">
        <f>"张才太"</f>
        <v>张才太</v>
      </c>
      <c r="C3751" s="3" t="s">
        <v>3280</v>
      </c>
      <c r="D3751" s="3"/>
    </row>
    <row r="3752" customHeight="1" spans="1:4">
      <c r="A3752" s="3">
        <v>3748</v>
      </c>
      <c r="B3752" s="3" t="str">
        <f>"吴云霞"</f>
        <v>吴云霞</v>
      </c>
      <c r="C3752" s="3" t="s">
        <v>2124</v>
      </c>
      <c r="D3752" s="3"/>
    </row>
    <row r="3753" customHeight="1" spans="1:4">
      <c r="A3753" s="3">
        <v>3749</v>
      </c>
      <c r="B3753" s="3" t="str">
        <f>"李星微"</f>
        <v>李星微</v>
      </c>
      <c r="C3753" s="3" t="s">
        <v>3281</v>
      </c>
      <c r="D3753" s="3"/>
    </row>
    <row r="3754" customHeight="1" spans="1:4">
      <c r="A3754" s="3">
        <v>3750</v>
      </c>
      <c r="B3754" s="3" t="str">
        <f>"扈雅宁"</f>
        <v>扈雅宁</v>
      </c>
      <c r="C3754" s="3" t="s">
        <v>3282</v>
      </c>
      <c r="D3754" s="3"/>
    </row>
    <row r="3755" customHeight="1" spans="1:4">
      <c r="A3755" s="3">
        <v>3751</v>
      </c>
      <c r="B3755" s="3" t="str">
        <f>"吕玲玲"</f>
        <v>吕玲玲</v>
      </c>
      <c r="C3755" s="3" t="s">
        <v>3283</v>
      </c>
      <c r="D3755" s="3"/>
    </row>
    <row r="3756" customHeight="1" spans="1:4">
      <c r="A3756" s="3">
        <v>3752</v>
      </c>
      <c r="B3756" s="3" t="str">
        <f>"符启坚"</f>
        <v>符启坚</v>
      </c>
      <c r="C3756" s="3" t="s">
        <v>3284</v>
      </c>
      <c r="D3756" s="3"/>
    </row>
    <row r="3757" customHeight="1" spans="1:4">
      <c r="A3757" s="3">
        <v>3753</v>
      </c>
      <c r="B3757" s="3" t="str">
        <f>"薛健龙"</f>
        <v>薛健龙</v>
      </c>
      <c r="C3757" s="3" t="s">
        <v>3285</v>
      </c>
      <c r="D3757" s="3"/>
    </row>
    <row r="3758" customHeight="1" spans="1:4">
      <c r="A3758" s="3">
        <v>3754</v>
      </c>
      <c r="B3758" s="3" t="str">
        <f>"王金龙"</f>
        <v>王金龙</v>
      </c>
      <c r="C3758" s="3" t="s">
        <v>3286</v>
      </c>
      <c r="D3758" s="3"/>
    </row>
    <row r="3759" customHeight="1" spans="1:4">
      <c r="A3759" s="3">
        <v>3755</v>
      </c>
      <c r="B3759" s="3" t="str">
        <f>"钟福群"</f>
        <v>钟福群</v>
      </c>
      <c r="C3759" s="3" t="s">
        <v>3287</v>
      </c>
      <c r="D3759" s="3"/>
    </row>
    <row r="3760" customHeight="1" spans="1:4">
      <c r="A3760" s="3">
        <v>3756</v>
      </c>
      <c r="B3760" s="3" t="str">
        <f>"林威"</f>
        <v>林威</v>
      </c>
      <c r="C3760" s="3" t="s">
        <v>3288</v>
      </c>
      <c r="D3760" s="3"/>
    </row>
    <row r="3761" customHeight="1" spans="1:4">
      <c r="A3761" s="3">
        <v>3757</v>
      </c>
      <c r="B3761" s="3" t="str">
        <f>"黎肇腾"</f>
        <v>黎肇腾</v>
      </c>
      <c r="C3761" s="3" t="s">
        <v>3289</v>
      </c>
      <c r="D3761" s="3"/>
    </row>
    <row r="3762" customHeight="1" spans="1:4">
      <c r="A3762" s="3">
        <v>3758</v>
      </c>
      <c r="B3762" s="3" t="str">
        <f>"林良毅"</f>
        <v>林良毅</v>
      </c>
      <c r="C3762" s="3" t="s">
        <v>3290</v>
      </c>
      <c r="D3762" s="3"/>
    </row>
    <row r="3763" customHeight="1" spans="1:4">
      <c r="A3763" s="3">
        <v>3759</v>
      </c>
      <c r="B3763" s="3" t="str">
        <f>"李财华"</f>
        <v>李财华</v>
      </c>
      <c r="C3763" s="3" t="s">
        <v>3291</v>
      </c>
      <c r="D3763" s="3"/>
    </row>
    <row r="3764" customHeight="1" spans="1:4">
      <c r="A3764" s="3">
        <v>3760</v>
      </c>
      <c r="B3764" s="3" t="str">
        <f>"吴炯枫"</f>
        <v>吴炯枫</v>
      </c>
      <c r="C3764" s="3" t="s">
        <v>3292</v>
      </c>
      <c r="D3764" s="3"/>
    </row>
    <row r="3765" customHeight="1" spans="1:4">
      <c r="A3765" s="3">
        <v>3761</v>
      </c>
      <c r="B3765" s="3" t="str">
        <f>"郭振科"</f>
        <v>郭振科</v>
      </c>
      <c r="C3765" s="3" t="s">
        <v>2534</v>
      </c>
      <c r="D3765" s="3"/>
    </row>
    <row r="3766" customHeight="1" spans="1:4">
      <c r="A3766" s="3">
        <v>3762</v>
      </c>
      <c r="B3766" s="3" t="str">
        <f>"黄辅壮"</f>
        <v>黄辅壮</v>
      </c>
      <c r="C3766" s="3" t="s">
        <v>3293</v>
      </c>
      <c r="D3766" s="3"/>
    </row>
    <row r="3767" customHeight="1" spans="1:4">
      <c r="A3767" s="3">
        <v>3763</v>
      </c>
      <c r="B3767" s="3" t="str">
        <f>"莫昌华"</f>
        <v>莫昌华</v>
      </c>
      <c r="C3767" s="3" t="s">
        <v>3294</v>
      </c>
      <c r="D3767" s="3"/>
    </row>
    <row r="3768" customHeight="1" spans="1:4">
      <c r="A3768" s="3">
        <v>3764</v>
      </c>
      <c r="B3768" s="3" t="str">
        <f>"宁明东"</f>
        <v>宁明东</v>
      </c>
      <c r="C3768" s="3" t="s">
        <v>3295</v>
      </c>
      <c r="D3768" s="3"/>
    </row>
    <row r="3769" customHeight="1" spans="1:4">
      <c r="A3769" s="3">
        <v>3765</v>
      </c>
      <c r="B3769" s="3" t="str">
        <f>"周显礼"</f>
        <v>周显礼</v>
      </c>
      <c r="C3769" s="3" t="s">
        <v>3296</v>
      </c>
      <c r="D3769" s="3"/>
    </row>
    <row r="3770" customHeight="1" spans="1:4">
      <c r="A3770" s="3">
        <v>3766</v>
      </c>
      <c r="B3770" s="3" t="str">
        <f>"蓝智豪"</f>
        <v>蓝智豪</v>
      </c>
      <c r="C3770" s="3" t="s">
        <v>3297</v>
      </c>
      <c r="D3770" s="3"/>
    </row>
    <row r="3771" customHeight="1" spans="1:4">
      <c r="A3771" s="3">
        <v>3767</v>
      </c>
      <c r="B3771" s="3" t="str">
        <f>"茹林豪"</f>
        <v>茹林豪</v>
      </c>
      <c r="C3771" s="3" t="s">
        <v>3298</v>
      </c>
      <c r="D3771" s="3"/>
    </row>
    <row r="3772" customHeight="1" spans="1:4">
      <c r="A3772" s="3">
        <v>3768</v>
      </c>
      <c r="B3772" s="3" t="str">
        <f>"吴毓鑫"</f>
        <v>吴毓鑫</v>
      </c>
      <c r="C3772" s="3" t="s">
        <v>2066</v>
      </c>
      <c r="D3772" s="3"/>
    </row>
    <row r="3773" customHeight="1" spans="1:4">
      <c r="A3773" s="3">
        <v>3769</v>
      </c>
      <c r="B3773" s="3" t="str">
        <f>"王迪"</f>
        <v>王迪</v>
      </c>
      <c r="C3773" s="3" t="s">
        <v>3299</v>
      </c>
      <c r="D3773" s="3"/>
    </row>
    <row r="3774" customHeight="1" spans="1:4">
      <c r="A3774" s="3">
        <v>3770</v>
      </c>
      <c r="B3774" s="3" t="str">
        <f>"王禧龙"</f>
        <v>王禧龙</v>
      </c>
      <c r="C3774" s="3" t="s">
        <v>3300</v>
      </c>
      <c r="D3774" s="3"/>
    </row>
    <row r="3775" customHeight="1" spans="1:4">
      <c r="A3775" s="3">
        <v>3771</v>
      </c>
      <c r="B3775" s="3" t="str">
        <f>"张鹏"</f>
        <v>张鹏</v>
      </c>
      <c r="C3775" s="3" t="s">
        <v>3301</v>
      </c>
      <c r="D3775" s="3"/>
    </row>
    <row r="3776" customHeight="1" spans="1:4">
      <c r="A3776" s="3">
        <v>3772</v>
      </c>
      <c r="B3776" s="3" t="str">
        <f>"羊凯"</f>
        <v>羊凯</v>
      </c>
      <c r="C3776" s="3" t="s">
        <v>3302</v>
      </c>
      <c r="D3776" s="3"/>
    </row>
    <row r="3777" customHeight="1" spans="1:4">
      <c r="A3777" s="3">
        <v>3773</v>
      </c>
      <c r="B3777" s="3" t="str">
        <f>"许振明"</f>
        <v>许振明</v>
      </c>
      <c r="C3777" s="3" t="s">
        <v>3303</v>
      </c>
      <c r="D3777" s="3"/>
    </row>
    <row r="3778" customHeight="1" spans="1:4">
      <c r="A3778" s="3">
        <v>3774</v>
      </c>
      <c r="B3778" s="3" t="str">
        <f>"贺良宇"</f>
        <v>贺良宇</v>
      </c>
      <c r="C3778" s="3" t="s">
        <v>3304</v>
      </c>
      <c r="D3778" s="3"/>
    </row>
    <row r="3779" customHeight="1" spans="1:4">
      <c r="A3779" s="3">
        <v>3775</v>
      </c>
      <c r="B3779" s="3" t="str">
        <f>"唐新成"</f>
        <v>唐新成</v>
      </c>
      <c r="C3779" s="3" t="s">
        <v>3305</v>
      </c>
      <c r="D3779" s="3"/>
    </row>
    <row r="3780" customHeight="1" spans="1:4">
      <c r="A3780" s="3">
        <v>3776</v>
      </c>
      <c r="B3780" s="3" t="str">
        <f>"占亚壮"</f>
        <v>占亚壮</v>
      </c>
      <c r="C3780" s="3" t="s">
        <v>3306</v>
      </c>
      <c r="D3780" s="3"/>
    </row>
    <row r="3781" customHeight="1" spans="1:4">
      <c r="A3781" s="3">
        <v>3777</v>
      </c>
      <c r="B3781" s="3" t="str">
        <f>"田一秀"</f>
        <v>田一秀</v>
      </c>
      <c r="C3781" s="3" t="s">
        <v>3307</v>
      </c>
      <c r="D3781" s="3"/>
    </row>
    <row r="3782" customHeight="1" spans="1:4">
      <c r="A3782" s="3">
        <v>3778</v>
      </c>
      <c r="B3782" s="3" t="str">
        <f>"吴学政"</f>
        <v>吴学政</v>
      </c>
      <c r="C3782" s="3" t="s">
        <v>3308</v>
      </c>
      <c r="D3782" s="3"/>
    </row>
    <row r="3783" customHeight="1" spans="1:4">
      <c r="A3783" s="3">
        <v>3779</v>
      </c>
      <c r="B3783" s="3" t="str">
        <f>"曾月芳"</f>
        <v>曾月芳</v>
      </c>
      <c r="C3783" s="3" t="s">
        <v>3309</v>
      </c>
      <c r="D3783" s="3"/>
    </row>
    <row r="3784" customHeight="1" spans="1:4">
      <c r="A3784" s="3">
        <v>3780</v>
      </c>
      <c r="B3784" s="3" t="str">
        <f>"王艺霖"</f>
        <v>王艺霖</v>
      </c>
      <c r="C3784" s="3" t="s">
        <v>3310</v>
      </c>
      <c r="D3784" s="3"/>
    </row>
    <row r="3785" customHeight="1" spans="1:4">
      <c r="A3785" s="3">
        <v>3781</v>
      </c>
      <c r="B3785" s="3" t="str">
        <f>"余世和"</f>
        <v>余世和</v>
      </c>
      <c r="C3785" s="3" t="s">
        <v>3284</v>
      </c>
      <c r="D3785" s="3"/>
    </row>
    <row r="3786" customHeight="1" spans="1:4">
      <c r="A3786" s="3">
        <v>3782</v>
      </c>
      <c r="B3786" s="3" t="str">
        <f>"彭桂程"</f>
        <v>彭桂程</v>
      </c>
      <c r="C3786" s="3" t="s">
        <v>3311</v>
      </c>
      <c r="D3786" s="3"/>
    </row>
    <row r="3787" customHeight="1" spans="1:4">
      <c r="A3787" s="3">
        <v>3783</v>
      </c>
      <c r="B3787" s="3" t="str">
        <f>"丁宇洋"</f>
        <v>丁宇洋</v>
      </c>
      <c r="C3787" s="3" t="s">
        <v>3312</v>
      </c>
      <c r="D3787" s="3"/>
    </row>
    <row r="3788" customHeight="1" spans="1:4">
      <c r="A3788" s="3">
        <v>3784</v>
      </c>
      <c r="B3788" s="3" t="str">
        <f>"陈学斌"</f>
        <v>陈学斌</v>
      </c>
      <c r="C3788" s="3" t="s">
        <v>3313</v>
      </c>
      <c r="D3788" s="3"/>
    </row>
    <row r="3789" customHeight="1" spans="1:4">
      <c r="A3789" s="3">
        <v>3785</v>
      </c>
      <c r="B3789" s="3" t="str">
        <f>"谭子涵"</f>
        <v>谭子涵</v>
      </c>
      <c r="C3789" s="3" t="s">
        <v>3314</v>
      </c>
      <c r="D3789" s="3"/>
    </row>
    <row r="3790" customHeight="1" spans="1:4">
      <c r="A3790" s="3">
        <v>3786</v>
      </c>
      <c r="B3790" s="3" t="str">
        <f>"陈壮位"</f>
        <v>陈壮位</v>
      </c>
      <c r="C3790" s="3" t="s">
        <v>3302</v>
      </c>
      <c r="D3790" s="3"/>
    </row>
    <row r="3791" customHeight="1" spans="1:4">
      <c r="A3791" s="3">
        <v>3787</v>
      </c>
      <c r="B3791" s="3" t="str">
        <f>"林方向"</f>
        <v>林方向</v>
      </c>
      <c r="C3791" s="3" t="s">
        <v>3315</v>
      </c>
      <c r="D3791" s="3"/>
    </row>
    <row r="3792" customHeight="1" spans="1:4">
      <c r="A3792" s="3">
        <v>3788</v>
      </c>
      <c r="B3792" s="3" t="str">
        <f>"林珅晖"</f>
        <v>林珅晖</v>
      </c>
      <c r="C3792" s="3" t="s">
        <v>3316</v>
      </c>
      <c r="D3792" s="3"/>
    </row>
    <row r="3793" customHeight="1" spans="1:4">
      <c r="A3793" s="3">
        <v>3789</v>
      </c>
      <c r="B3793" s="3" t="str">
        <f>"葛振祥"</f>
        <v>葛振祥</v>
      </c>
      <c r="C3793" s="3" t="s">
        <v>3317</v>
      </c>
      <c r="D3793" s="3"/>
    </row>
    <row r="3794" customHeight="1" spans="1:4">
      <c r="A3794" s="3">
        <v>3790</v>
      </c>
      <c r="B3794" s="3" t="str">
        <f>"陈文炜"</f>
        <v>陈文炜</v>
      </c>
      <c r="C3794" s="3" t="s">
        <v>3318</v>
      </c>
      <c r="D3794" s="3"/>
    </row>
    <row r="3795" customHeight="1" spans="1:4">
      <c r="A3795" s="3">
        <v>3791</v>
      </c>
      <c r="B3795" s="3" t="str">
        <f>"蒙春懿"</f>
        <v>蒙春懿</v>
      </c>
      <c r="C3795" s="3" t="s">
        <v>3319</v>
      </c>
      <c r="D3795" s="3"/>
    </row>
    <row r="3796" customHeight="1" spans="1:4">
      <c r="A3796" s="3">
        <v>3792</v>
      </c>
      <c r="B3796" s="3" t="str">
        <f>"黎炳俊"</f>
        <v>黎炳俊</v>
      </c>
      <c r="C3796" s="3" t="s">
        <v>1287</v>
      </c>
      <c r="D3796" s="3"/>
    </row>
    <row r="3797" customHeight="1" spans="1:4">
      <c r="A3797" s="3">
        <v>3793</v>
      </c>
      <c r="B3797" s="3" t="str">
        <f>"吴南鑫"</f>
        <v>吴南鑫</v>
      </c>
      <c r="C3797" s="3" t="s">
        <v>3320</v>
      </c>
      <c r="D3797" s="3"/>
    </row>
    <row r="3798" customHeight="1" spans="1:4">
      <c r="A3798" s="3">
        <v>3794</v>
      </c>
      <c r="B3798" s="3" t="str">
        <f>"李春茂"</f>
        <v>李春茂</v>
      </c>
      <c r="C3798" s="3" t="s">
        <v>3321</v>
      </c>
      <c r="D3798" s="3"/>
    </row>
    <row r="3799" customHeight="1" spans="1:4">
      <c r="A3799" s="3">
        <v>3795</v>
      </c>
      <c r="B3799" s="3" t="str">
        <f>"王志顺"</f>
        <v>王志顺</v>
      </c>
      <c r="C3799" s="3" t="s">
        <v>3322</v>
      </c>
      <c r="D3799" s="3"/>
    </row>
    <row r="3800" customHeight="1" spans="1:4">
      <c r="A3800" s="3">
        <v>3796</v>
      </c>
      <c r="B3800" s="3" t="str">
        <f>"齐嘉诚"</f>
        <v>齐嘉诚</v>
      </c>
      <c r="C3800" s="3" t="s">
        <v>3323</v>
      </c>
      <c r="D3800" s="3"/>
    </row>
    <row r="3801" customHeight="1" spans="1:4">
      <c r="A3801" s="3">
        <v>3797</v>
      </c>
      <c r="B3801" s="3" t="str">
        <f>"高玉恋"</f>
        <v>高玉恋</v>
      </c>
      <c r="C3801" s="3" t="s">
        <v>3324</v>
      </c>
      <c r="D3801" s="3"/>
    </row>
    <row r="3802" customHeight="1" spans="1:4">
      <c r="A3802" s="3">
        <v>3798</v>
      </c>
      <c r="B3802" s="3" t="str">
        <f>"徐华承"</f>
        <v>徐华承</v>
      </c>
      <c r="C3802" s="3" t="s">
        <v>3325</v>
      </c>
      <c r="D3802" s="3"/>
    </row>
    <row r="3803" customHeight="1" spans="1:4">
      <c r="A3803" s="3">
        <v>3799</v>
      </c>
      <c r="B3803" s="3" t="str">
        <f>"王家龙"</f>
        <v>王家龙</v>
      </c>
      <c r="C3803" s="3" t="s">
        <v>3326</v>
      </c>
      <c r="D3803" s="3"/>
    </row>
    <row r="3804" customHeight="1" spans="1:4">
      <c r="A3804" s="3">
        <v>3800</v>
      </c>
      <c r="B3804" s="3" t="str">
        <f>"梁金鸿"</f>
        <v>梁金鸿</v>
      </c>
      <c r="C3804" s="3" t="s">
        <v>3327</v>
      </c>
      <c r="D3804" s="3"/>
    </row>
    <row r="3805" customHeight="1" spans="1:4">
      <c r="A3805" s="3">
        <v>3801</v>
      </c>
      <c r="B3805" s="3" t="str">
        <f>"关海保"</f>
        <v>关海保</v>
      </c>
      <c r="C3805" s="3" t="s">
        <v>3328</v>
      </c>
      <c r="D3805" s="3"/>
    </row>
    <row r="3806" customHeight="1" spans="1:4">
      <c r="A3806" s="3">
        <v>3802</v>
      </c>
      <c r="B3806" s="3" t="str">
        <f>"陈世通"</f>
        <v>陈世通</v>
      </c>
      <c r="C3806" s="3" t="s">
        <v>3329</v>
      </c>
      <c r="D3806" s="3"/>
    </row>
    <row r="3807" customHeight="1" spans="1:4">
      <c r="A3807" s="3">
        <v>3803</v>
      </c>
      <c r="B3807" s="3" t="str">
        <f>"陈怡君"</f>
        <v>陈怡君</v>
      </c>
      <c r="C3807" s="3" t="s">
        <v>3330</v>
      </c>
      <c r="D3807" s="3"/>
    </row>
    <row r="3808" customHeight="1" spans="1:4">
      <c r="A3808" s="3">
        <v>3804</v>
      </c>
      <c r="B3808" s="3" t="str">
        <f>"黄启乾"</f>
        <v>黄启乾</v>
      </c>
      <c r="C3808" s="3" t="s">
        <v>3331</v>
      </c>
      <c r="D3808" s="3"/>
    </row>
    <row r="3809" customHeight="1" spans="1:4">
      <c r="A3809" s="3">
        <v>3805</v>
      </c>
      <c r="B3809" s="3" t="str">
        <f>"洪博健"</f>
        <v>洪博健</v>
      </c>
      <c r="C3809" s="3" t="s">
        <v>3332</v>
      </c>
      <c r="D3809" s="3"/>
    </row>
    <row r="3810" customHeight="1" spans="1:4">
      <c r="A3810" s="3">
        <v>3806</v>
      </c>
      <c r="B3810" s="3" t="str">
        <f>"陈靖伟"</f>
        <v>陈靖伟</v>
      </c>
      <c r="C3810" s="3" t="s">
        <v>3333</v>
      </c>
      <c r="D3810" s="3"/>
    </row>
    <row r="3811" customHeight="1" spans="1:4">
      <c r="A3811" s="3">
        <v>3807</v>
      </c>
      <c r="B3811" s="3" t="str">
        <f>"洪起泽"</f>
        <v>洪起泽</v>
      </c>
      <c r="C3811" s="3" t="s">
        <v>3334</v>
      </c>
      <c r="D3811" s="3"/>
    </row>
    <row r="3812" customHeight="1" spans="1:4">
      <c r="A3812" s="3">
        <v>3808</v>
      </c>
      <c r="B3812" s="3" t="str">
        <f>"莫海雄"</f>
        <v>莫海雄</v>
      </c>
      <c r="C3812" s="3" t="s">
        <v>3335</v>
      </c>
      <c r="D3812" s="3"/>
    </row>
    <row r="3813" customHeight="1" spans="1:4">
      <c r="A3813" s="3">
        <v>3809</v>
      </c>
      <c r="B3813" s="3" t="str">
        <f>"周康"</f>
        <v>周康</v>
      </c>
      <c r="C3813" s="3" t="s">
        <v>2534</v>
      </c>
      <c r="D3813" s="3"/>
    </row>
    <row r="3814" customHeight="1" spans="1:4">
      <c r="A3814" s="3">
        <v>3810</v>
      </c>
      <c r="B3814" s="3" t="str">
        <f>"李筱萌"</f>
        <v>李筱萌</v>
      </c>
      <c r="C3814" s="3" t="s">
        <v>3336</v>
      </c>
      <c r="D3814" s="3"/>
    </row>
    <row r="3815" customHeight="1" spans="1:4">
      <c r="A3815" s="3">
        <v>3811</v>
      </c>
      <c r="B3815" s="3" t="str">
        <f>"黄立文"</f>
        <v>黄立文</v>
      </c>
      <c r="C3815" s="3" t="s">
        <v>3337</v>
      </c>
      <c r="D3815" s="3"/>
    </row>
    <row r="3816" customHeight="1" spans="1:4">
      <c r="A3816" s="3">
        <v>3812</v>
      </c>
      <c r="B3816" s="3" t="str">
        <f>"符永帅"</f>
        <v>符永帅</v>
      </c>
      <c r="C3816" s="3" t="s">
        <v>1232</v>
      </c>
      <c r="D3816" s="3"/>
    </row>
    <row r="3817" customHeight="1" spans="1:4">
      <c r="A3817" s="3">
        <v>3813</v>
      </c>
      <c r="B3817" s="3" t="str">
        <f>"马振涛"</f>
        <v>马振涛</v>
      </c>
      <c r="C3817" s="3" t="s">
        <v>1297</v>
      </c>
      <c r="D3817" s="3"/>
    </row>
    <row r="3818" customHeight="1" spans="1:4">
      <c r="A3818" s="3">
        <v>3814</v>
      </c>
      <c r="B3818" s="3" t="str">
        <f>"郑延嘉"</f>
        <v>郑延嘉</v>
      </c>
      <c r="C3818" s="3" t="s">
        <v>3338</v>
      </c>
      <c r="D3818" s="3"/>
    </row>
    <row r="3819" customHeight="1" spans="1:4">
      <c r="A3819" s="3">
        <v>3815</v>
      </c>
      <c r="B3819" s="3" t="str">
        <f>"赵言"</f>
        <v>赵言</v>
      </c>
      <c r="C3819" s="3" t="s">
        <v>3339</v>
      </c>
      <c r="D3819" s="3"/>
    </row>
    <row r="3820" customHeight="1" spans="1:4">
      <c r="A3820" s="3">
        <v>3816</v>
      </c>
      <c r="B3820" s="3" t="str">
        <f>"龙冠儒"</f>
        <v>龙冠儒</v>
      </c>
      <c r="C3820" s="3" t="s">
        <v>3340</v>
      </c>
      <c r="D3820" s="3"/>
    </row>
    <row r="3821" customHeight="1" spans="1:4">
      <c r="A3821" s="3">
        <v>3817</v>
      </c>
      <c r="B3821" s="3" t="str">
        <f>"杨玥"</f>
        <v>杨玥</v>
      </c>
      <c r="C3821" s="3" t="s">
        <v>3341</v>
      </c>
      <c r="D3821" s="3"/>
    </row>
    <row r="3822" customHeight="1" spans="1:4">
      <c r="A3822" s="3">
        <v>3818</v>
      </c>
      <c r="B3822" s="3" t="str">
        <f>"徐才丰"</f>
        <v>徐才丰</v>
      </c>
      <c r="C3822" s="3" t="s">
        <v>3342</v>
      </c>
      <c r="D3822" s="3"/>
    </row>
    <row r="3823" customHeight="1" spans="1:4">
      <c r="A3823" s="3">
        <v>3819</v>
      </c>
      <c r="B3823" s="3" t="str">
        <f>"陈亚非"</f>
        <v>陈亚非</v>
      </c>
      <c r="C3823" s="3" t="s">
        <v>3343</v>
      </c>
      <c r="D3823" s="3"/>
    </row>
    <row r="3824" customHeight="1" spans="1:4">
      <c r="A3824" s="3">
        <v>3820</v>
      </c>
      <c r="B3824" s="3" t="str">
        <f>"李宜鹏"</f>
        <v>李宜鹏</v>
      </c>
      <c r="C3824" s="3" t="s">
        <v>3344</v>
      </c>
      <c r="D3824" s="3"/>
    </row>
    <row r="3825" customHeight="1" spans="1:4">
      <c r="A3825" s="3">
        <v>3821</v>
      </c>
      <c r="B3825" s="3" t="str">
        <f>"关温雅"</f>
        <v>关温雅</v>
      </c>
      <c r="C3825" s="3" t="s">
        <v>2028</v>
      </c>
      <c r="D3825" s="3"/>
    </row>
    <row r="3826" customHeight="1" spans="1:4">
      <c r="A3826" s="3">
        <v>3822</v>
      </c>
      <c r="B3826" s="3" t="str">
        <f>"薛宇菲"</f>
        <v>薛宇菲</v>
      </c>
      <c r="C3826" s="3" t="s">
        <v>1705</v>
      </c>
      <c r="D3826" s="3"/>
    </row>
    <row r="3827" customHeight="1" spans="1:4">
      <c r="A3827" s="3">
        <v>3823</v>
      </c>
      <c r="B3827" s="3" t="str">
        <f>"符永朝"</f>
        <v>符永朝</v>
      </c>
      <c r="C3827" s="3" t="s">
        <v>3345</v>
      </c>
      <c r="D3827" s="3"/>
    </row>
    <row r="3828" customHeight="1" spans="1:4">
      <c r="A3828" s="3">
        <v>3824</v>
      </c>
      <c r="B3828" s="3" t="str">
        <f>"陈策典"</f>
        <v>陈策典</v>
      </c>
      <c r="C3828" s="3" t="s">
        <v>3346</v>
      </c>
      <c r="D3828" s="3"/>
    </row>
    <row r="3829" customHeight="1" spans="1:4">
      <c r="A3829" s="3">
        <v>3825</v>
      </c>
      <c r="B3829" s="3" t="str">
        <f>"曹嘉文"</f>
        <v>曹嘉文</v>
      </c>
      <c r="C3829" s="3" t="s">
        <v>3347</v>
      </c>
      <c r="D3829" s="3"/>
    </row>
    <row r="3830" customHeight="1" spans="1:4">
      <c r="A3830" s="3">
        <v>3826</v>
      </c>
      <c r="B3830" s="3" t="str">
        <f>"符传达"</f>
        <v>符传达</v>
      </c>
      <c r="C3830" s="3" t="s">
        <v>3348</v>
      </c>
      <c r="D3830" s="3"/>
    </row>
    <row r="3831" customHeight="1" spans="1:4">
      <c r="A3831" s="3">
        <v>3827</v>
      </c>
      <c r="B3831" s="3" t="str">
        <f>"顾大柄"</f>
        <v>顾大柄</v>
      </c>
      <c r="C3831" s="3" t="s">
        <v>3349</v>
      </c>
      <c r="D3831" s="3"/>
    </row>
    <row r="3832" customHeight="1" spans="1:4">
      <c r="A3832" s="3">
        <v>3828</v>
      </c>
      <c r="B3832" s="3" t="str">
        <f>"陈郅"</f>
        <v>陈郅</v>
      </c>
      <c r="C3832" s="3" t="s">
        <v>3350</v>
      </c>
      <c r="D3832" s="3"/>
    </row>
    <row r="3833" customHeight="1" spans="1:4">
      <c r="A3833" s="3">
        <v>3829</v>
      </c>
      <c r="B3833" s="3" t="str">
        <f>"蔡巧语"</f>
        <v>蔡巧语</v>
      </c>
      <c r="C3833" s="3" t="s">
        <v>3351</v>
      </c>
      <c r="D3833" s="3"/>
    </row>
    <row r="3834" customHeight="1" spans="1:4">
      <c r="A3834" s="3">
        <v>3830</v>
      </c>
      <c r="B3834" s="3" t="str">
        <f>"李星汉"</f>
        <v>李星汉</v>
      </c>
      <c r="C3834" s="3" t="s">
        <v>3352</v>
      </c>
      <c r="D3834" s="3"/>
    </row>
    <row r="3835" customHeight="1" spans="1:4">
      <c r="A3835" s="3">
        <v>3831</v>
      </c>
      <c r="B3835" s="3" t="str">
        <f>"符义勇"</f>
        <v>符义勇</v>
      </c>
      <c r="C3835" s="3" t="s">
        <v>3353</v>
      </c>
      <c r="D3835" s="3"/>
    </row>
    <row r="3836" customHeight="1" spans="1:4">
      <c r="A3836" s="3">
        <v>3832</v>
      </c>
      <c r="B3836" s="3" t="str">
        <f>"王娜"</f>
        <v>王娜</v>
      </c>
      <c r="C3836" s="3" t="s">
        <v>3354</v>
      </c>
      <c r="D3836" s="3"/>
    </row>
    <row r="3837" customHeight="1" spans="1:4">
      <c r="A3837" s="3">
        <v>3833</v>
      </c>
      <c r="B3837" s="3" t="str">
        <f>"林成龙"</f>
        <v>林成龙</v>
      </c>
      <c r="C3837" s="3" t="s">
        <v>3355</v>
      </c>
      <c r="D3837" s="3"/>
    </row>
    <row r="3838" customHeight="1" spans="1:4">
      <c r="A3838" s="3">
        <v>3834</v>
      </c>
      <c r="B3838" s="3" t="str">
        <f>"唐心富"</f>
        <v>唐心富</v>
      </c>
      <c r="C3838" s="3" t="s">
        <v>3356</v>
      </c>
      <c r="D3838" s="3"/>
    </row>
    <row r="3839" customHeight="1" spans="1:4">
      <c r="A3839" s="3">
        <v>3835</v>
      </c>
      <c r="B3839" s="3" t="str">
        <f>"陈国成"</f>
        <v>陈国成</v>
      </c>
      <c r="C3839" s="3" t="s">
        <v>3357</v>
      </c>
      <c r="D3839" s="3"/>
    </row>
    <row r="3840" customHeight="1" spans="1:4">
      <c r="A3840" s="3">
        <v>3836</v>
      </c>
      <c r="B3840" s="3" t="str">
        <f>"叶冰冰"</f>
        <v>叶冰冰</v>
      </c>
      <c r="C3840" s="3" t="s">
        <v>3358</v>
      </c>
      <c r="D3840" s="3"/>
    </row>
    <row r="3841" customHeight="1" spans="1:4">
      <c r="A3841" s="3">
        <v>3837</v>
      </c>
      <c r="B3841" s="3" t="str">
        <f>"陈丽君"</f>
        <v>陈丽君</v>
      </c>
      <c r="C3841" s="3" t="s">
        <v>3359</v>
      </c>
      <c r="D3841" s="3"/>
    </row>
    <row r="3842" customHeight="1" spans="1:4">
      <c r="A3842" s="3">
        <v>3838</v>
      </c>
      <c r="B3842" s="3" t="str">
        <f>"何文华"</f>
        <v>何文华</v>
      </c>
      <c r="C3842" s="3" t="s">
        <v>3360</v>
      </c>
      <c r="D3842" s="3"/>
    </row>
    <row r="3843" customHeight="1" spans="1:4">
      <c r="A3843" s="3">
        <v>3839</v>
      </c>
      <c r="B3843" s="3" t="str">
        <f>"高源"</f>
        <v>高源</v>
      </c>
      <c r="C3843" s="3" t="s">
        <v>3361</v>
      </c>
      <c r="D3843" s="3"/>
    </row>
    <row r="3844" customHeight="1" spans="1:4">
      <c r="A3844" s="3">
        <v>3840</v>
      </c>
      <c r="B3844" s="3" t="str">
        <f>"杨小静"</f>
        <v>杨小静</v>
      </c>
      <c r="C3844" s="3" t="s">
        <v>2113</v>
      </c>
      <c r="D3844" s="3"/>
    </row>
    <row r="3845" customHeight="1" spans="1:4">
      <c r="A3845" s="3">
        <v>3841</v>
      </c>
      <c r="B3845" s="3" t="str">
        <f>"林先云"</f>
        <v>林先云</v>
      </c>
      <c r="C3845" s="3" t="s">
        <v>3362</v>
      </c>
      <c r="D3845" s="3"/>
    </row>
    <row r="3846" customHeight="1" spans="1:4">
      <c r="A3846" s="3">
        <v>3842</v>
      </c>
      <c r="B3846" s="3" t="str">
        <f>"黄朝静"</f>
        <v>黄朝静</v>
      </c>
      <c r="C3846" s="3" t="s">
        <v>3363</v>
      </c>
      <c r="D3846" s="3"/>
    </row>
    <row r="3847" customHeight="1" spans="1:4">
      <c r="A3847" s="3">
        <v>3843</v>
      </c>
      <c r="B3847" s="3" t="str">
        <f>"陈胜堪"</f>
        <v>陈胜堪</v>
      </c>
      <c r="C3847" s="3" t="s">
        <v>3364</v>
      </c>
      <c r="D3847" s="3"/>
    </row>
    <row r="3848" customHeight="1" spans="1:4">
      <c r="A3848" s="3">
        <v>3844</v>
      </c>
      <c r="B3848" s="3" t="str">
        <f>"杨雯婷"</f>
        <v>杨雯婷</v>
      </c>
      <c r="C3848" s="3" t="s">
        <v>3365</v>
      </c>
      <c r="D3848" s="3"/>
    </row>
    <row r="3849" customHeight="1" spans="1:4">
      <c r="A3849" s="3">
        <v>3845</v>
      </c>
      <c r="B3849" s="3" t="str">
        <f>"刘宦"</f>
        <v>刘宦</v>
      </c>
      <c r="C3849" s="3" t="s">
        <v>3366</v>
      </c>
      <c r="D3849" s="3"/>
    </row>
    <row r="3850" customHeight="1" spans="1:4">
      <c r="A3850" s="3">
        <v>3846</v>
      </c>
      <c r="B3850" s="3" t="str">
        <f>"林尤锐"</f>
        <v>林尤锐</v>
      </c>
      <c r="C3850" s="3" t="s">
        <v>3367</v>
      </c>
      <c r="D3850" s="3"/>
    </row>
    <row r="3851" customHeight="1" spans="1:4">
      <c r="A3851" s="3">
        <v>3847</v>
      </c>
      <c r="B3851" s="3" t="str">
        <f>"吴茜暖"</f>
        <v>吴茜暖</v>
      </c>
      <c r="C3851" s="3" t="s">
        <v>3368</v>
      </c>
      <c r="D3851" s="3"/>
    </row>
    <row r="3852" customHeight="1" spans="1:4">
      <c r="A3852" s="3">
        <v>3848</v>
      </c>
      <c r="B3852" s="3" t="str">
        <f>"符盛宁"</f>
        <v>符盛宁</v>
      </c>
      <c r="C3852" s="3" t="s">
        <v>3369</v>
      </c>
      <c r="D3852" s="3"/>
    </row>
    <row r="3853" customHeight="1" spans="1:4">
      <c r="A3853" s="3">
        <v>3849</v>
      </c>
      <c r="B3853" s="3" t="str">
        <f>"符明潭"</f>
        <v>符明潭</v>
      </c>
      <c r="C3853" s="3" t="s">
        <v>3370</v>
      </c>
      <c r="D3853" s="3"/>
    </row>
    <row r="3854" customHeight="1" spans="1:4">
      <c r="A3854" s="3">
        <v>3850</v>
      </c>
      <c r="B3854" s="3" t="str">
        <f>"杜代富"</f>
        <v>杜代富</v>
      </c>
      <c r="C3854" s="3" t="s">
        <v>3371</v>
      </c>
      <c r="D3854" s="3"/>
    </row>
    <row r="3855" customHeight="1" spans="1:4">
      <c r="A3855" s="3">
        <v>3851</v>
      </c>
      <c r="B3855" s="3" t="str">
        <f>"黄林杰"</f>
        <v>黄林杰</v>
      </c>
      <c r="C3855" s="3" t="s">
        <v>3372</v>
      </c>
      <c r="D3855" s="3"/>
    </row>
    <row r="3856" customHeight="1" spans="1:4">
      <c r="A3856" s="3">
        <v>3852</v>
      </c>
      <c r="B3856" s="3" t="str">
        <f>"卢明杰"</f>
        <v>卢明杰</v>
      </c>
      <c r="C3856" s="3" t="s">
        <v>3373</v>
      </c>
      <c r="D3856" s="3"/>
    </row>
    <row r="3857" customHeight="1" spans="1:4">
      <c r="A3857" s="3">
        <v>3853</v>
      </c>
      <c r="B3857" s="3" t="str">
        <f>"符永达"</f>
        <v>符永达</v>
      </c>
      <c r="C3857" s="3" t="s">
        <v>3374</v>
      </c>
      <c r="D3857" s="3"/>
    </row>
    <row r="3858" customHeight="1" spans="1:4">
      <c r="A3858" s="3">
        <v>3854</v>
      </c>
      <c r="B3858" s="3" t="str">
        <f>"李乾锋"</f>
        <v>李乾锋</v>
      </c>
      <c r="C3858" s="3" t="s">
        <v>3375</v>
      </c>
      <c r="D3858" s="3"/>
    </row>
    <row r="3859" customHeight="1" spans="1:4">
      <c r="A3859" s="3">
        <v>3855</v>
      </c>
      <c r="B3859" s="3" t="str">
        <f>"李梦圆"</f>
        <v>李梦圆</v>
      </c>
      <c r="C3859" s="3" t="s">
        <v>3376</v>
      </c>
      <c r="D3859" s="3"/>
    </row>
    <row r="3860" customHeight="1" spans="1:4">
      <c r="A3860" s="3">
        <v>3856</v>
      </c>
      <c r="B3860" s="3" t="str">
        <f>"陈杰苑"</f>
        <v>陈杰苑</v>
      </c>
      <c r="C3860" s="3" t="s">
        <v>3377</v>
      </c>
      <c r="D3860" s="3"/>
    </row>
    <row r="3861" customHeight="1" spans="1:4">
      <c r="A3861" s="3">
        <v>3857</v>
      </c>
      <c r="B3861" s="3" t="str">
        <f>"赵明鑫"</f>
        <v>赵明鑫</v>
      </c>
      <c r="C3861" s="3" t="s">
        <v>3378</v>
      </c>
      <c r="D3861" s="3"/>
    </row>
    <row r="3862" customHeight="1" spans="1:4">
      <c r="A3862" s="3">
        <v>3858</v>
      </c>
      <c r="B3862" s="3" t="str">
        <f>"曹正"</f>
        <v>曹正</v>
      </c>
      <c r="C3862" s="3" t="s">
        <v>3379</v>
      </c>
      <c r="D3862" s="3"/>
    </row>
    <row r="3863" customHeight="1" spans="1:4">
      <c r="A3863" s="3">
        <v>3859</v>
      </c>
      <c r="B3863" s="3" t="str">
        <f>"颜为鑫"</f>
        <v>颜为鑫</v>
      </c>
      <c r="C3863" s="3" t="s">
        <v>3380</v>
      </c>
      <c r="D3863" s="3"/>
    </row>
    <row r="3864" customHeight="1" spans="1:4">
      <c r="A3864" s="3">
        <v>3860</v>
      </c>
      <c r="B3864" s="3" t="str">
        <f>"姜亚彤"</f>
        <v>姜亚彤</v>
      </c>
      <c r="C3864" s="3" t="s">
        <v>3381</v>
      </c>
      <c r="D3864" s="3"/>
    </row>
    <row r="3865" customHeight="1" spans="1:4">
      <c r="A3865" s="3">
        <v>3861</v>
      </c>
      <c r="B3865" s="3" t="str">
        <f>"童颜松"</f>
        <v>童颜松</v>
      </c>
      <c r="C3865" s="3" t="s">
        <v>3382</v>
      </c>
      <c r="D3865" s="3"/>
    </row>
    <row r="3866" customHeight="1" spans="1:4">
      <c r="A3866" s="3">
        <v>3862</v>
      </c>
      <c r="B3866" s="3" t="str">
        <f>"林昌郁"</f>
        <v>林昌郁</v>
      </c>
      <c r="C3866" s="3" t="s">
        <v>3383</v>
      </c>
      <c r="D3866" s="3"/>
    </row>
    <row r="3867" customHeight="1" spans="1:4">
      <c r="A3867" s="3">
        <v>3863</v>
      </c>
      <c r="B3867" s="3" t="str">
        <f>"符宗专"</f>
        <v>符宗专</v>
      </c>
      <c r="C3867" s="3" t="s">
        <v>3384</v>
      </c>
      <c r="D3867" s="3"/>
    </row>
    <row r="3868" customHeight="1" spans="1:4">
      <c r="A3868" s="3">
        <v>3864</v>
      </c>
      <c r="B3868" s="3" t="str">
        <f>"胡宇辰"</f>
        <v>胡宇辰</v>
      </c>
      <c r="C3868" s="3" t="s">
        <v>3385</v>
      </c>
      <c r="D3868" s="3"/>
    </row>
    <row r="3869" customHeight="1" spans="1:4">
      <c r="A3869" s="3">
        <v>3865</v>
      </c>
      <c r="B3869" s="3" t="str">
        <f>"娄晓贺"</f>
        <v>娄晓贺</v>
      </c>
      <c r="C3869" s="3" t="s">
        <v>3386</v>
      </c>
      <c r="D3869" s="3"/>
    </row>
    <row r="3870" customHeight="1" spans="1:4">
      <c r="A3870" s="3">
        <v>3866</v>
      </c>
      <c r="B3870" s="3" t="str">
        <f>"李嘉扬"</f>
        <v>李嘉扬</v>
      </c>
      <c r="C3870" s="3" t="s">
        <v>3387</v>
      </c>
      <c r="D3870" s="3"/>
    </row>
    <row r="3871" customHeight="1" spans="1:4">
      <c r="A3871" s="3">
        <v>3867</v>
      </c>
      <c r="B3871" s="3" t="str">
        <f>"郑堂基"</f>
        <v>郑堂基</v>
      </c>
      <c r="C3871" s="3" t="s">
        <v>3388</v>
      </c>
      <c r="D3871" s="3"/>
    </row>
    <row r="3872" customHeight="1" spans="1:4">
      <c r="A3872" s="3">
        <v>3868</v>
      </c>
      <c r="B3872" s="3" t="str">
        <f>"李辉"</f>
        <v>李辉</v>
      </c>
      <c r="C3872" s="3" t="s">
        <v>3389</v>
      </c>
      <c r="D3872" s="3"/>
    </row>
    <row r="3873" customHeight="1" spans="1:4">
      <c r="A3873" s="3">
        <v>3869</v>
      </c>
      <c r="B3873" s="3" t="str">
        <f>"张健"</f>
        <v>张健</v>
      </c>
      <c r="C3873" s="3" t="s">
        <v>3390</v>
      </c>
      <c r="D3873" s="3"/>
    </row>
    <row r="3874" customHeight="1" spans="1:4">
      <c r="A3874" s="3">
        <v>3870</v>
      </c>
      <c r="B3874" s="3" t="str">
        <f>"蒲博"</f>
        <v>蒲博</v>
      </c>
      <c r="C3874" s="3" t="s">
        <v>1463</v>
      </c>
      <c r="D3874" s="3"/>
    </row>
    <row r="3875" customHeight="1" spans="1:4">
      <c r="A3875" s="3">
        <v>3871</v>
      </c>
      <c r="B3875" s="3" t="str">
        <f>"何宗程"</f>
        <v>何宗程</v>
      </c>
      <c r="C3875" s="3" t="s">
        <v>3391</v>
      </c>
      <c r="D3875" s="3"/>
    </row>
    <row r="3876" customHeight="1" spans="1:4">
      <c r="A3876" s="3">
        <v>3872</v>
      </c>
      <c r="B3876" s="3" t="str">
        <f>"黄兹炳"</f>
        <v>黄兹炳</v>
      </c>
      <c r="C3876" s="3" t="s">
        <v>3392</v>
      </c>
      <c r="D3876" s="3"/>
    </row>
    <row r="3877" customHeight="1" spans="1:4">
      <c r="A3877" s="3">
        <v>3873</v>
      </c>
      <c r="B3877" s="3" t="str">
        <f>"顾绍润"</f>
        <v>顾绍润</v>
      </c>
      <c r="C3877" s="3" t="s">
        <v>3393</v>
      </c>
      <c r="D3877" s="3"/>
    </row>
    <row r="3878" customHeight="1" spans="1:4">
      <c r="A3878" s="3">
        <v>3874</v>
      </c>
      <c r="B3878" s="3" t="str">
        <f>"陈蕊"</f>
        <v>陈蕊</v>
      </c>
      <c r="C3878" s="3" t="s">
        <v>3394</v>
      </c>
      <c r="D3878" s="3"/>
    </row>
    <row r="3879" customHeight="1" spans="1:4">
      <c r="A3879" s="3">
        <v>3875</v>
      </c>
      <c r="B3879" s="3" t="str">
        <f>"郑长春"</f>
        <v>郑长春</v>
      </c>
      <c r="C3879" s="3" t="s">
        <v>3395</v>
      </c>
      <c r="D3879" s="3"/>
    </row>
    <row r="3880" customHeight="1" spans="1:4">
      <c r="A3880" s="3">
        <v>3876</v>
      </c>
      <c r="B3880" s="3" t="str">
        <f>"邓程俊"</f>
        <v>邓程俊</v>
      </c>
      <c r="C3880" s="3" t="s">
        <v>3384</v>
      </c>
      <c r="D3880" s="3"/>
    </row>
    <row r="3881" customHeight="1" spans="1:4">
      <c r="A3881" s="3">
        <v>3877</v>
      </c>
      <c r="B3881" s="3" t="str">
        <f>"苏文壮"</f>
        <v>苏文壮</v>
      </c>
      <c r="C3881" s="3" t="s">
        <v>3396</v>
      </c>
      <c r="D3881" s="3"/>
    </row>
    <row r="3882" customHeight="1" spans="1:4">
      <c r="A3882" s="3">
        <v>3878</v>
      </c>
      <c r="B3882" s="3" t="str">
        <f>"陆玉康"</f>
        <v>陆玉康</v>
      </c>
      <c r="C3882" s="3" t="s">
        <v>3397</v>
      </c>
      <c r="D3882" s="3"/>
    </row>
    <row r="3883" customHeight="1" spans="1:4">
      <c r="A3883" s="3">
        <v>3879</v>
      </c>
      <c r="B3883" s="3" t="str">
        <f>"赵薏"</f>
        <v>赵薏</v>
      </c>
      <c r="C3883" s="3" t="s">
        <v>1992</v>
      </c>
      <c r="D3883" s="3"/>
    </row>
    <row r="3884" customHeight="1" spans="1:4">
      <c r="A3884" s="3">
        <v>3880</v>
      </c>
      <c r="B3884" s="3" t="str">
        <f>"王昭"</f>
        <v>王昭</v>
      </c>
      <c r="C3884" s="3" t="s">
        <v>3398</v>
      </c>
      <c r="D3884" s="3"/>
    </row>
    <row r="3885" customHeight="1" spans="1:4">
      <c r="A3885" s="3">
        <v>3881</v>
      </c>
      <c r="B3885" s="3" t="str">
        <f>"王妹妹"</f>
        <v>王妹妹</v>
      </c>
      <c r="C3885" s="3" t="s">
        <v>2126</v>
      </c>
      <c r="D3885" s="3"/>
    </row>
    <row r="3886" customHeight="1" spans="1:4">
      <c r="A3886" s="3">
        <v>3882</v>
      </c>
      <c r="B3886" s="3" t="str">
        <f>"汤玉洁"</f>
        <v>汤玉洁</v>
      </c>
      <c r="C3886" s="3" t="s">
        <v>3399</v>
      </c>
      <c r="D3886" s="3"/>
    </row>
    <row r="3887" customHeight="1" spans="1:4">
      <c r="A3887" s="3">
        <v>3883</v>
      </c>
      <c r="B3887" s="3" t="str">
        <f>"欧阳茜"</f>
        <v>欧阳茜</v>
      </c>
      <c r="C3887" s="3" t="s">
        <v>3400</v>
      </c>
      <c r="D3887" s="3"/>
    </row>
    <row r="3888" customHeight="1" spans="1:4">
      <c r="A3888" s="3">
        <v>3884</v>
      </c>
      <c r="B3888" s="3" t="str">
        <f>"符敬涛"</f>
        <v>符敬涛</v>
      </c>
      <c r="C3888" s="3" t="s">
        <v>3401</v>
      </c>
      <c r="D3888" s="3"/>
    </row>
    <row r="3889" customHeight="1" spans="1:4">
      <c r="A3889" s="3">
        <v>3885</v>
      </c>
      <c r="B3889" s="3" t="str">
        <f>"孙鉴晨"</f>
        <v>孙鉴晨</v>
      </c>
      <c r="C3889" s="3" t="s">
        <v>3402</v>
      </c>
      <c r="D3889" s="3"/>
    </row>
    <row r="3890" customHeight="1" spans="1:4">
      <c r="A3890" s="3">
        <v>3886</v>
      </c>
      <c r="B3890" s="3" t="str">
        <f>"符乃凤"</f>
        <v>符乃凤</v>
      </c>
      <c r="C3890" s="3" t="s">
        <v>3403</v>
      </c>
      <c r="D3890" s="3"/>
    </row>
    <row r="3891" customHeight="1" spans="1:4">
      <c r="A3891" s="3">
        <v>3887</v>
      </c>
      <c r="B3891" s="3" t="str">
        <f>"高文娟"</f>
        <v>高文娟</v>
      </c>
      <c r="C3891" s="3" t="s">
        <v>3404</v>
      </c>
      <c r="D3891" s="3"/>
    </row>
    <row r="3892" customHeight="1" spans="1:4">
      <c r="A3892" s="3">
        <v>3888</v>
      </c>
      <c r="B3892" s="3" t="str">
        <f>"王霄紫"</f>
        <v>王霄紫</v>
      </c>
      <c r="C3892" s="3" t="s">
        <v>2255</v>
      </c>
      <c r="D3892" s="3"/>
    </row>
    <row r="3893" customHeight="1" spans="1:4">
      <c r="A3893" s="3">
        <v>3889</v>
      </c>
      <c r="B3893" s="3" t="str">
        <f>"肖雅欣"</f>
        <v>肖雅欣</v>
      </c>
      <c r="C3893" s="3" t="s">
        <v>3405</v>
      </c>
      <c r="D3893" s="3"/>
    </row>
    <row r="3894" customHeight="1" spans="1:4">
      <c r="A3894" s="3">
        <v>3890</v>
      </c>
      <c r="B3894" s="3" t="str">
        <f>"李莎"</f>
        <v>李莎</v>
      </c>
      <c r="C3894" s="3" t="s">
        <v>3406</v>
      </c>
      <c r="D3894" s="3"/>
    </row>
    <row r="3895" customHeight="1" spans="1:4">
      <c r="A3895" s="3">
        <v>3891</v>
      </c>
      <c r="B3895" s="3" t="str">
        <f>"骆海璇"</f>
        <v>骆海璇</v>
      </c>
      <c r="C3895" s="3" t="s">
        <v>328</v>
      </c>
      <c r="D3895" s="3"/>
    </row>
    <row r="3896" customHeight="1" spans="1:4">
      <c r="A3896" s="3">
        <v>3892</v>
      </c>
      <c r="B3896" s="3" t="str">
        <f>"唐梓卉"</f>
        <v>唐梓卉</v>
      </c>
      <c r="C3896" s="3" t="s">
        <v>145</v>
      </c>
      <c r="D3896" s="3"/>
    </row>
    <row r="3897" customHeight="1" spans="1:4">
      <c r="A3897" s="3">
        <v>3893</v>
      </c>
      <c r="B3897" s="3" t="str">
        <f>"周丹萍"</f>
        <v>周丹萍</v>
      </c>
      <c r="C3897" s="3" t="s">
        <v>3407</v>
      </c>
      <c r="D3897" s="3"/>
    </row>
    <row r="3898" customHeight="1" spans="1:4">
      <c r="A3898" s="3">
        <v>3894</v>
      </c>
      <c r="B3898" s="3" t="str">
        <f>"王钰玲"</f>
        <v>王钰玲</v>
      </c>
      <c r="C3898" s="3" t="s">
        <v>2533</v>
      </c>
      <c r="D3898" s="3"/>
    </row>
    <row r="3899" customHeight="1" spans="1:4">
      <c r="A3899" s="3">
        <v>3895</v>
      </c>
      <c r="B3899" s="3" t="str">
        <f>"吴小红"</f>
        <v>吴小红</v>
      </c>
      <c r="C3899" s="3" t="s">
        <v>2027</v>
      </c>
      <c r="D3899" s="3"/>
    </row>
    <row r="3900" customHeight="1" spans="1:4">
      <c r="A3900" s="3">
        <v>3896</v>
      </c>
      <c r="B3900" s="3" t="str">
        <f>"颜礼智"</f>
        <v>颜礼智</v>
      </c>
      <c r="C3900" s="3" t="s">
        <v>3408</v>
      </c>
      <c r="D3900" s="3"/>
    </row>
    <row r="3901" customHeight="1" spans="1:4">
      <c r="A3901" s="3">
        <v>3897</v>
      </c>
      <c r="B3901" s="3" t="str">
        <f>"庞乔杰"</f>
        <v>庞乔杰</v>
      </c>
      <c r="C3901" s="3" t="s">
        <v>1322</v>
      </c>
      <c r="D3901" s="3"/>
    </row>
    <row r="3902" customHeight="1" spans="1:4">
      <c r="A3902" s="3">
        <v>3898</v>
      </c>
      <c r="B3902" s="3" t="str">
        <f>"罗伟珍"</f>
        <v>罗伟珍</v>
      </c>
      <c r="C3902" s="3" t="s">
        <v>2418</v>
      </c>
      <c r="D3902" s="3"/>
    </row>
    <row r="3903" customHeight="1" spans="1:4">
      <c r="A3903" s="3">
        <v>3899</v>
      </c>
      <c r="B3903" s="3" t="str">
        <f>"刘依帆"</f>
        <v>刘依帆</v>
      </c>
      <c r="C3903" s="3" t="s">
        <v>3409</v>
      </c>
      <c r="D3903" s="3"/>
    </row>
    <row r="3904" customHeight="1" spans="1:4">
      <c r="A3904" s="3">
        <v>3900</v>
      </c>
      <c r="B3904" s="3" t="str">
        <f>"周羽优"</f>
        <v>周羽优</v>
      </c>
      <c r="C3904" s="3" t="s">
        <v>3410</v>
      </c>
      <c r="D3904" s="3"/>
    </row>
    <row r="3905" customHeight="1" spans="1:4">
      <c r="A3905" s="3">
        <v>3901</v>
      </c>
      <c r="B3905" s="3" t="str">
        <f>"谢辉燕"</f>
        <v>谢辉燕</v>
      </c>
      <c r="C3905" s="3" t="s">
        <v>3411</v>
      </c>
      <c r="D3905" s="3"/>
    </row>
    <row r="3906" customHeight="1" spans="1:4">
      <c r="A3906" s="3">
        <v>3902</v>
      </c>
      <c r="B3906" s="3" t="str">
        <f>"陈小小"</f>
        <v>陈小小</v>
      </c>
      <c r="C3906" s="3" t="s">
        <v>3412</v>
      </c>
      <c r="D3906" s="3"/>
    </row>
    <row r="3907" customHeight="1" spans="1:4">
      <c r="A3907" s="3">
        <v>3903</v>
      </c>
      <c r="B3907" s="3" t="str">
        <f>"王轩逸"</f>
        <v>王轩逸</v>
      </c>
      <c r="C3907" s="3" t="s">
        <v>3413</v>
      </c>
      <c r="D3907" s="3"/>
    </row>
    <row r="3908" customHeight="1" spans="1:4">
      <c r="A3908" s="3">
        <v>3904</v>
      </c>
      <c r="B3908" s="3" t="str">
        <f>"符秀灵"</f>
        <v>符秀灵</v>
      </c>
      <c r="C3908" s="3" t="s">
        <v>96</v>
      </c>
      <c r="D3908" s="3"/>
    </row>
    <row r="3909" customHeight="1" spans="1:4">
      <c r="A3909" s="3">
        <v>3905</v>
      </c>
      <c r="B3909" s="3" t="str">
        <f>"曾乾琳"</f>
        <v>曾乾琳</v>
      </c>
      <c r="C3909" s="3" t="s">
        <v>3414</v>
      </c>
      <c r="D3909" s="3"/>
    </row>
    <row r="3910" customHeight="1" spans="1:4">
      <c r="A3910" s="3">
        <v>3906</v>
      </c>
      <c r="B3910" s="3" t="str">
        <f>"肖贝奇"</f>
        <v>肖贝奇</v>
      </c>
      <c r="C3910" s="3" t="s">
        <v>173</v>
      </c>
      <c r="D3910" s="3"/>
    </row>
    <row r="3911" customHeight="1" spans="1:4">
      <c r="A3911" s="3">
        <v>3907</v>
      </c>
      <c r="B3911" s="3" t="str">
        <f>"吴娆岚"</f>
        <v>吴娆岚</v>
      </c>
      <c r="C3911" s="3" t="s">
        <v>1640</v>
      </c>
      <c r="D3911" s="3"/>
    </row>
    <row r="3912" customHeight="1" spans="1:4">
      <c r="A3912" s="3">
        <v>3908</v>
      </c>
      <c r="B3912" s="3" t="str">
        <f>"许梅"</f>
        <v>许梅</v>
      </c>
      <c r="C3912" s="3" t="s">
        <v>3415</v>
      </c>
      <c r="D3912" s="3"/>
    </row>
    <row r="3913" customHeight="1" spans="1:4">
      <c r="A3913" s="3">
        <v>3909</v>
      </c>
      <c r="B3913" s="3" t="str">
        <f>"李泰桦"</f>
        <v>李泰桦</v>
      </c>
      <c r="C3913" s="3" t="s">
        <v>3416</v>
      </c>
      <c r="D3913" s="3"/>
    </row>
    <row r="3914" customHeight="1" spans="1:4">
      <c r="A3914" s="3">
        <v>3910</v>
      </c>
      <c r="B3914" s="3" t="str">
        <f>"杨乐"</f>
        <v>杨乐</v>
      </c>
      <c r="C3914" s="3" t="s">
        <v>3417</v>
      </c>
      <c r="D3914" s="3"/>
    </row>
    <row r="3915" customHeight="1" spans="1:4">
      <c r="A3915" s="3">
        <v>3911</v>
      </c>
      <c r="B3915" s="3" t="str">
        <f>"许鑫晶"</f>
        <v>许鑫晶</v>
      </c>
      <c r="C3915" s="3" t="s">
        <v>3418</v>
      </c>
      <c r="D3915" s="3"/>
    </row>
  </sheetData>
  <autoFilter xmlns:etc="http://www.wps.cn/officeDocument/2017/etCustomData" ref="A4:D3915" etc:filterBottomFollowUsedRange="0">
    <extLst/>
  </autoFilter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hang行不止</cp:lastModifiedBy>
  <dcterms:created xsi:type="dcterms:W3CDTF">2026-05-15T15:31:00Z</dcterms:created>
  <dcterms:modified xsi:type="dcterms:W3CDTF">2026-05-19T07:07:48Z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4EB61A914184454A9AE5677B4C505E66_13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